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5 Конкурсы\3 Конкурсы РКС Москва\4. Левитана\Остекление\Тендерная документация\"/>
    </mc:Choice>
  </mc:AlternateContent>
  <xr:revisionPtr revIDLastSave="0" documentId="13_ncr:1_{1B412478-D96F-4312-9613-F4CDA6F64B5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поз. 1" sheetId="7" r:id="rId1"/>
    <sheet name="поз. 3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17" i="8" l="1"/>
  <c r="S105" i="8"/>
  <c r="S56" i="8"/>
  <c r="S49" i="8"/>
  <c r="S27" i="8"/>
  <c r="S14" i="8"/>
  <c r="S114" i="7"/>
  <c r="C47" i="8"/>
  <c r="C46" i="8"/>
  <c r="C34" i="8"/>
  <c r="S26" i="8"/>
  <c r="P26" i="8"/>
  <c r="L26" i="8"/>
  <c r="E26" i="8"/>
  <c r="M26" i="8" s="1"/>
  <c r="S22" i="8"/>
  <c r="S21" i="8"/>
  <c r="P22" i="8"/>
  <c r="P21" i="8"/>
  <c r="E22" i="8"/>
  <c r="E21" i="8"/>
  <c r="L22" i="8"/>
  <c r="L21" i="8"/>
  <c r="M21" i="8" l="1"/>
  <c r="M22" i="8"/>
  <c r="S116" i="8"/>
  <c r="P116" i="8"/>
  <c r="F116" i="8"/>
  <c r="L116" i="8" s="1"/>
  <c r="E116" i="8"/>
  <c r="S115" i="8"/>
  <c r="P115" i="8"/>
  <c r="F115" i="8"/>
  <c r="L115" i="8" s="1"/>
  <c r="E115" i="8"/>
  <c r="S114" i="8"/>
  <c r="P114" i="8"/>
  <c r="H114" i="8"/>
  <c r="L114" i="8" s="1"/>
  <c r="E114" i="8"/>
  <c r="M114" i="8" s="1"/>
  <c r="S113" i="8"/>
  <c r="P113" i="8"/>
  <c r="H113" i="8"/>
  <c r="L113" i="8" s="1"/>
  <c r="E113" i="8"/>
  <c r="S112" i="8"/>
  <c r="P112" i="8"/>
  <c r="I112" i="8"/>
  <c r="L112" i="8" s="1"/>
  <c r="E112" i="8"/>
  <c r="S111" i="8"/>
  <c r="P111" i="8"/>
  <c r="I111" i="8"/>
  <c r="L111" i="8" s="1"/>
  <c r="E111" i="8"/>
  <c r="S110" i="8"/>
  <c r="P110" i="8"/>
  <c r="L110" i="8"/>
  <c r="E110" i="8"/>
  <c r="S109" i="8"/>
  <c r="P109" i="8"/>
  <c r="J109" i="8"/>
  <c r="L109" i="8" s="1"/>
  <c r="E109" i="8"/>
  <c r="M109" i="8" s="1"/>
  <c r="S108" i="8"/>
  <c r="P108" i="8"/>
  <c r="J108" i="8"/>
  <c r="L108" i="8" s="1"/>
  <c r="E108" i="8"/>
  <c r="S106" i="8"/>
  <c r="P106" i="8"/>
  <c r="J106" i="8"/>
  <c r="L106" i="8" s="1"/>
  <c r="E106" i="8"/>
  <c r="S104" i="8"/>
  <c r="P104" i="8"/>
  <c r="K104" i="8"/>
  <c r="L104" i="8" s="1"/>
  <c r="E104" i="8"/>
  <c r="S103" i="8"/>
  <c r="P103" i="8"/>
  <c r="K103" i="8"/>
  <c r="L103" i="8" s="1"/>
  <c r="E103" i="8"/>
  <c r="S102" i="8"/>
  <c r="P102" i="8"/>
  <c r="F102" i="8"/>
  <c r="L102" i="8" s="1"/>
  <c r="E102" i="8"/>
  <c r="M102" i="8" s="1"/>
  <c r="S101" i="8"/>
  <c r="P101" i="8"/>
  <c r="F101" i="8"/>
  <c r="L101" i="8" s="1"/>
  <c r="E101" i="8"/>
  <c r="S100" i="8"/>
  <c r="P100" i="8"/>
  <c r="K100" i="8"/>
  <c r="L100" i="8" s="1"/>
  <c r="E100" i="8"/>
  <c r="S99" i="8"/>
  <c r="P99" i="8"/>
  <c r="K99" i="8"/>
  <c r="L99" i="8" s="1"/>
  <c r="E99" i="8"/>
  <c r="S98" i="8"/>
  <c r="P98" i="8"/>
  <c r="G98" i="8"/>
  <c r="L98" i="8" s="1"/>
  <c r="E98" i="8"/>
  <c r="S97" i="8"/>
  <c r="P97" i="8"/>
  <c r="G97" i="8"/>
  <c r="L97" i="8" s="1"/>
  <c r="E97" i="8"/>
  <c r="M97" i="8" s="1"/>
  <c r="S96" i="8"/>
  <c r="P96" i="8"/>
  <c r="F96" i="8"/>
  <c r="L96" i="8" s="1"/>
  <c r="E96" i="8"/>
  <c r="S95" i="8"/>
  <c r="P95" i="8"/>
  <c r="F95" i="8"/>
  <c r="L95" i="8" s="1"/>
  <c r="E95" i="8"/>
  <c r="S94" i="8"/>
  <c r="P94" i="8"/>
  <c r="K94" i="8"/>
  <c r="L94" i="8" s="1"/>
  <c r="E94" i="8"/>
  <c r="S93" i="8"/>
  <c r="P93" i="8"/>
  <c r="K93" i="8"/>
  <c r="L93" i="8" s="1"/>
  <c r="E93" i="8"/>
  <c r="S92" i="8"/>
  <c r="P92" i="8"/>
  <c r="J92" i="8"/>
  <c r="L92" i="8" s="1"/>
  <c r="E92" i="8"/>
  <c r="M92" i="8" s="1"/>
  <c r="S91" i="8"/>
  <c r="P91" i="8"/>
  <c r="J91" i="8"/>
  <c r="L91" i="8" s="1"/>
  <c r="E91" i="8"/>
  <c r="S90" i="8"/>
  <c r="P90" i="8"/>
  <c r="K90" i="8"/>
  <c r="L90" i="8" s="1"/>
  <c r="E90" i="8"/>
  <c r="S89" i="8"/>
  <c r="P89" i="8"/>
  <c r="K89" i="8"/>
  <c r="L89" i="8" s="1"/>
  <c r="E89" i="8"/>
  <c r="S88" i="8"/>
  <c r="P88" i="8"/>
  <c r="H88" i="8"/>
  <c r="L88" i="8" s="1"/>
  <c r="E88" i="8"/>
  <c r="S87" i="8"/>
  <c r="P87" i="8"/>
  <c r="H87" i="8"/>
  <c r="L87" i="8" s="1"/>
  <c r="E87" i="8"/>
  <c r="M87" i="8" s="1"/>
  <c r="S86" i="8"/>
  <c r="P86" i="8"/>
  <c r="F86" i="8"/>
  <c r="L86" i="8" s="1"/>
  <c r="E86" i="8"/>
  <c r="S85" i="8"/>
  <c r="P85" i="8"/>
  <c r="F85" i="8"/>
  <c r="L85" i="8" s="1"/>
  <c r="E85" i="8"/>
  <c r="S84" i="8"/>
  <c r="P84" i="8"/>
  <c r="H84" i="8"/>
  <c r="L84" i="8" s="1"/>
  <c r="E84" i="8"/>
  <c r="S83" i="8"/>
  <c r="P83" i="8"/>
  <c r="H83" i="8"/>
  <c r="L83" i="8" s="1"/>
  <c r="E83" i="8"/>
  <c r="S82" i="8"/>
  <c r="P82" i="8"/>
  <c r="J82" i="8"/>
  <c r="L82" i="8" s="1"/>
  <c r="E82" i="8"/>
  <c r="M82" i="8" s="1"/>
  <c r="S81" i="8"/>
  <c r="P81" i="8"/>
  <c r="J81" i="8"/>
  <c r="L81" i="8" s="1"/>
  <c r="E81" i="8"/>
  <c r="S80" i="8"/>
  <c r="P80" i="8"/>
  <c r="K80" i="8"/>
  <c r="L80" i="8" s="1"/>
  <c r="E80" i="8"/>
  <c r="S79" i="8"/>
  <c r="P79" i="8"/>
  <c r="K79" i="8"/>
  <c r="L79" i="8" s="1"/>
  <c r="E79" i="8"/>
  <c r="S78" i="8"/>
  <c r="P78" i="8"/>
  <c r="J78" i="8"/>
  <c r="L78" i="8" s="1"/>
  <c r="E78" i="8"/>
  <c r="S77" i="8"/>
  <c r="P77" i="8"/>
  <c r="J77" i="8"/>
  <c r="L77" i="8" s="1"/>
  <c r="E77" i="8"/>
  <c r="M77" i="8" s="1"/>
  <c r="S76" i="8"/>
  <c r="P76" i="8"/>
  <c r="G76" i="8"/>
  <c r="L76" i="8" s="1"/>
  <c r="E76" i="8"/>
  <c r="S75" i="8"/>
  <c r="P75" i="8"/>
  <c r="F75" i="8"/>
  <c r="L75" i="8" s="1"/>
  <c r="E75" i="8"/>
  <c r="S74" i="8"/>
  <c r="P74" i="8"/>
  <c r="F74" i="8"/>
  <c r="E74" i="8"/>
  <c r="S73" i="8"/>
  <c r="P73" i="8"/>
  <c r="G73" i="8"/>
  <c r="L73" i="8" s="1"/>
  <c r="E73" i="8"/>
  <c r="S72" i="8"/>
  <c r="P72" i="8"/>
  <c r="G72" i="8"/>
  <c r="L72" i="8" s="1"/>
  <c r="E72" i="8"/>
  <c r="M72" i="8" s="1"/>
  <c r="S71" i="8"/>
  <c r="P71" i="8"/>
  <c r="G71" i="8"/>
  <c r="L71" i="8" s="1"/>
  <c r="E71" i="8"/>
  <c r="S70" i="8"/>
  <c r="P70" i="8"/>
  <c r="H70" i="8"/>
  <c r="G70" i="8"/>
  <c r="E70" i="8"/>
  <c r="S69" i="8"/>
  <c r="P69" i="8"/>
  <c r="I69" i="8"/>
  <c r="H69" i="8"/>
  <c r="E69" i="8"/>
  <c r="S68" i="8"/>
  <c r="P68" i="8"/>
  <c r="I68" i="8"/>
  <c r="H68" i="8"/>
  <c r="E68" i="8"/>
  <c r="S67" i="8"/>
  <c r="P67" i="8"/>
  <c r="J67" i="8"/>
  <c r="L67" i="8" s="1"/>
  <c r="E67" i="8"/>
  <c r="S66" i="8"/>
  <c r="P66" i="8"/>
  <c r="J66" i="8"/>
  <c r="L66" i="8" s="1"/>
  <c r="E66" i="8"/>
  <c r="S65" i="8"/>
  <c r="P65" i="8"/>
  <c r="G65" i="8"/>
  <c r="L65" i="8" s="1"/>
  <c r="E65" i="8"/>
  <c r="S64" i="8"/>
  <c r="P64" i="8"/>
  <c r="G64" i="8"/>
  <c r="L64" i="8" s="1"/>
  <c r="E64" i="8"/>
  <c r="S63" i="8"/>
  <c r="P63" i="8"/>
  <c r="G63" i="8"/>
  <c r="L63" i="8" s="1"/>
  <c r="E63" i="8"/>
  <c r="S62" i="8"/>
  <c r="P62" i="8"/>
  <c r="I62" i="8"/>
  <c r="L62" i="8" s="1"/>
  <c r="E62" i="8"/>
  <c r="S61" i="8"/>
  <c r="P61" i="8"/>
  <c r="I61" i="8"/>
  <c r="L61" i="8" s="1"/>
  <c r="E61" i="8"/>
  <c r="S60" i="8"/>
  <c r="P60" i="8"/>
  <c r="J60" i="8"/>
  <c r="L60" i="8" s="1"/>
  <c r="E60" i="8"/>
  <c r="S59" i="8"/>
  <c r="P59" i="8"/>
  <c r="J59" i="8"/>
  <c r="L59" i="8" s="1"/>
  <c r="E59" i="8"/>
  <c r="S58" i="8"/>
  <c r="P58" i="8"/>
  <c r="I58" i="8"/>
  <c r="H58" i="8"/>
  <c r="E58" i="8"/>
  <c r="S57" i="8"/>
  <c r="P57" i="8"/>
  <c r="I57" i="8"/>
  <c r="H57" i="8"/>
  <c r="E57" i="8"/>
  <c r="L55" i="8"/>
  <c r="S54" i="8"/>
  <c r="P54" i="8"/>
  <c r="K54" i="8"/>
  <c r="F54" i="8"/>
  <c r="E54" i="8"/>
  <c r="L53" i="8"/>
  <c r="S52" i="8"/>
  <c r="P52" i="8"/>
  <c r="K52" i="8"/>
  <c r="J52" i="8"/>
  <c r="I52" i="8"/>
  <c r="H52" i="8"/>
  <c r="G52" i="8"/>
  <c r="F52" i="8"/>
  <c r="E52" i="8"/>
  <c r="L51" i="8"/>
  <c r="S50" i="8"/>
  <c r="P50" i="8"/>
  <c r="K50" i="8"/>
  <c r="J50" i="8"/>
  <c r="I50" i="8"/>
  <c r="H50" i="8"/>
  <c r="G50" i="8"/>
  <c r="F50" i="8"/>
  <c r="E50" i="8"/>
  <c r="S48" i="8"/>
  <c r="P48" i="8"/>
  <c r="L48" i="8"/>
  <c r="E48" i="8"/>
  <c r="S47" i="8"/>
  <c r="P47" i="8"/>
  <c r="G47" i="8"/>
  <c r="L47" i="8" s="1"/>
  <c r="E47" i="8"/>
  <c r="S46" i="8"/>
  <c r="P46" i="8"/>
  <c r="J46" i="8"/>
  <c r="L46" i="8" s="1"/>
  <c r="E46" i="8"/>
  <c r="S45" i="8"/>
  <c r="P45" i="8"/>
  <c r="J45" i="8"/>
  <c r="L45" i="8" s="1"/>
  <c r="E45" i="8"/>
  <c r="S44" i="8"/>
  <c r="P44" i="8"/>
  <c r="G44" i="8"/>
  <c r="L44" i="8" s="1"/>
  <c r="E44" i="8"/>
  <c r="S43" i="8"/>
  <c r="P43" i="8"/>
  <c r="K43" i="8"/>
  <c r="J43" i="8"/>
  <c r="I43" i="8"/>
  <c r="H43" i="8"/>
  <c r="G43" i="8"/>
  <c r="F43" i="8"/>
  <c r="E43" i="8"/>
  <c r="S42" i="8"/>
  <c r="P42" i="8"/>
  <c r="K42" i="8"/>
  <c r="J42" i="8"/>
  <c r="I42" i="8"/>
  <c r="H42" i="8"/>
  <c r="G42" i="8"/>
  <c r="F42" i="8"/>
  <c r="E42" i="8"/>
  <c r="S41" i="8"/>
  <c r="P41" i="8"/>
  <c r="K41" i="8"/>
  <c r="L41" i="8" s="1"/>
  <c r="E41" i="8"/>
  <c r="S40" i="8"/>
  <c r="P40" i="8"/>
  <c r="L40" i="8"/>
  <c r="E40" i="8"/>
  <c r="M40" i="8" s="1"/>
  <c r="S39" i="8"/>
  <c r="P39" i="8"/>
  <c r="K39" i="8"/>
  <c r="G39" i="8"/>
  <c r="E39" i="8"/>
  <c r="S38" i="8"/>
  <c r="P38" i="8"/>
  <c r="K38" i="8"/>
  <c r="J38" i="8"/>
  <c r="F38" i="8"/>
  <c r="E38" i="8"/>
  <c r="S37" i="8"/>
  <c r="P37" i="8"/>
  <c r="L37" i="8"/>
  <c r="E37" i="8"/>
  <c r="S36" i="8"/>
  <c r="P36" i="8"/>
  <c r="K36" i="8"/>
  <c r="J36" i="8"/>
  <c r="I36" i="8"/>
  <c r="H36" i="8"/>
  <c r="G36" i="8"/>
  <c r="F36" i="8"/>
  <c r="E36" i="8"/>
  <c r="S35" i="8"/>
  <c r="P35" i="8"/>
  <c r="L35" i="8"/>
  <c r="E35" i="8"/>
  <c r="S34" i="8"/>
  <c r="P34" i="8"/>
  <c r="L34" i="8"/>
  <c r="E34" i="8"/>
  <c r="S33" i="8"/>
  <c r="P33" i="8"/>
  <c r="L33" i="8"/>
  <c r="E33" i="8"/>
  <c r="S32" i="8"/>
  <c r="P32" i="8"/>
  <c r="L32" i="8"/>
  <c r="E32" i="8"/>
  <c r="S31" i="8"/>
  <c r="P31" i="8"/>
  <c r="L31" i="8"/>
  <c r="E31" i="8"/>
  <c r="S30" i="8"/>
  <c r="P30" i="8"/>
  <c r="L30" i="8"/>
  <c r="E30" i="8"/>
  <c r="M30" i="8" s="1"/>
  <c r="S29" i="8"/>
  <c r="P29" i="8"/>
  <c r="L29" i="8"/>
  <c r="E29" i="8"/>
  <c r="M29" i="8" s="1"/>
  <c r="S28" i="8"/>
  <c r="P28" i="8"/>
  <c r="L28" i="8"/>
  <c r="E28" i="8"/>
  <c r="S25" i="8"/>
  <c r="P25" i="8"/>
  <c r="L25" i="8"/>
  <c r="E25" i="8"/>
  <c r="M25" i="8" s="1"/>
  <c r="S24" i="8"/>
  <c r="P24" i="8"/>
  <c r="L24" i="8"/>
  <c r="E24" i="8"/>
  <c r="S23" i="8"/>
  <c r="P23" i="8"/>
  <c r="L23" i="8"/>
  <c r="E23" i="8"/>
  <c r="S20" i="8"/>
  <c r="P20" i="8"/>
  <c r="L20" i="8"/>
  <c r="E20" i="8"/>
  <c r="M20" i="8" s="1"/>
  <c r="S19" i="8"/>
  <c r="P19" i="8"/>
  <c r="L19" i="8"/>
  <c r="E19" i="8"/>
  <c r="S18" i="8"/>
  <c r="P18" i="8"/>
  <c r="L18" i="8"/>
  <c r="E18" i="8"/>
  <c r="M18" i="8" s="1"/>
  <c r="S17" i="8"/>
  <c r="P17" i="8"/>
  <c r="L17" i="8"/>
  <c r="E17" i="8"/>
  <c r="S16" i="8"/>
  <c r="P16" i="8"/>
  <c r="L16" i="8"/>
  <c r="E16" i="8"/>
  <c r="S15" i="8"/>
  <c r="P15" i="8"/>
  <c r="L15" i="8"/>
  <c r="E15" i="8"/>
  <c r="J88" i="7"/>
  <c r="J79" i="7"/>
  <c r="J78" i="7"/>
  <c r="F83" i="7"/>
  <c r="F82" i="7"/>
  <c r="H81" i="7"/>
  <c r="H80" i="7"/>
  <c r="J35" i="7"/>
  <c r="K35" i="7"/>
  <c r="M15" i="8" l="1"/>
  <c r="M34" i="8"/>
  <c r="M28" i="8"/>
  <c r="M33" i="8"/>
  <c r="M41" i="8"/>
  <c r="M73" i="8"/>
  <c r="M78" i="8"/>
  <c r="M83" i="8"/>
  <c r="M88" i="8"/>
  <c r="M93" i="8"/>
  <c r="M98" i="8"/>
  <c r="M103" i="8"/>
  <c r="M110" i="8"/>
  <c r="M115" i="8"/>
  <c r="M35" i="8"/>
  <c r="M19" i="8"/>
  <c r="M24" i="8"/>
  <c r="M46" i="8"/>
  <c r="M60" i="8"/>
  <c r="L52" i="8"/>
  <c r="M52" i="8" s="1"/>
  <c r="M44" i="8"/>
  <c r="M48" i="8"/>
  <c r="L58" i="8"/>
  <c r="M58" i="8" s="1"/>
  <c r="M63" i="8"/>
  <c r="M79" i="8"/>
  <c r="M84" i="8"/>
  <c r="M89" i="8"/>
  <c r="M94" i="8"/>
  <c r="M99" i="8"/>
  <c r="M104" i="8"/>
  <c r="M111" i="8"/>
  <c r="L54" i="8"/>
  <c r="M54" i="8" s="1"/>
  <c r="M62" i="8"/>
  <c r="M67" i="8"/>
  <c r="M116" i="8"/>
  <c r="M65" i="8"/>
  <c r="M37" i="8"/>
  <c r="M47" i="8"/>
  <c r="M61" i="8"/>
  <c r="M66" i="8"/>
  <c r="M71" i="8"/>
  <c r="M76" i="8"/>
  <c r="M81" i="8"/>
  <c r="M86" i="8"/>
  <c r="M91" i="8"/>
  <c r="M96" i="8"/>
  <c r="M101" i="8"/>
  <c r="M108" i="8"/>
  <c r="M113" i="8"/>
  <c r="L38" i="8"/>
  <c r="M38" i="8" s="1"/>
  <c r="M45" i="8"/>
  <c r="M59" i="8"/>
  <c r="M64" i="8"/>
  <c r="M75" i="8"/>
  <c r="M80" i="8"/>
  <c r="M85" i="8"/>
  <c r="M90" i="8"/>
  <c r="M95" i="8"/>
  <c r="M100" i="8"/>
  <c r="M106" i="8"/>
  <c r="M112" i="8"/>
  <c r="M16" i="8"/>
  <c r="M23" i="8"/>
  <c r="M31" i="8"/>
  <c r="M17" i="8"/>
  <c r="M32" i="8"/>
  <c r="L39" i="8"/>
  <c r="M39" i="8" s="1"/>
  <c r="L42" i="8"/>
  <c r="M42" i="8" s="1"/>
  <c r="L69" i="8"/>
  <c r="M69" i="8" s="1"/>
  <c r="L50" i="8"/>
  <c r="M50" i="8" s="1"/>
  <c r="L68" i="8"/>
  <c r="M68" i="8" s="1"/>
  <c r="L43" i="8"/>
  <c r="M43" i="8" s="1"/>
  <c r="L57" i="8"/>
  <c r="M57" i="8" s="1"/>
  <c r="L70" i="8"/>
  <c r="M70" i="8" s="1"/>
  <c r="L36" i="8"/>
  <c r="M36" i="8" s="1"/>
  <c r="L74" i="8"/>
  <c r="M74" i="8" s="1"/>
  <c r="C101" i="7"/>
  <c r="C100" i="7"/>
  <c r="E100" i="7" s="1"/>
  <c r="M100" i="7" s="1"/>
  <c r="C99" i="7"/>
  <c r="C98" i="7"/>
  <c r="E98" i="7" s="1"/>
  <c r="C97" i="7"/>
  <c r="C96" i="7"/>
  <c r="E96" i="7" s="1"/>
  <c r="C95" i="7"/>
  <c r="C94" i="7"/>
  <c r="E94" i="7" s="1"/>
  <c r="C93" i="7"/>
  <c r="C92" i="7"/>
  <c r="E92" i="7" s="1"/>
  <c r="C91" i="7"/>
  <c r="C90" i="7"/>
  <c r="E90" i="7" s="1"/>
  <c r="C89" i="7"/>
  <c r="C88" i="7"/>
  <c r="E88" i="7" s="1"/>
  <c r="C87" i="7"/>
  <c r="C86" i="7"/>
  <c r="E86" i="7" s="1"/>
  <c r="C85" i="7"/>
  <c r="C84" i="7"/>
  <c r="E84" i="7" s="1"/>
  <c r="C83" i="7"/>
  <c r="C82" i="7"/>
  <c r="E82" i="7" s="1"/>
  <c r="C81" i="7"/>
  <c r="C80" i="7"/>
  <c r="E80" i="7" s="1"/>
  <c r="C79" i="7"/>
  <c r="C78" i="7"/>
  <c r="E78" i="7" s="1"/>
  <c r="C77" i="7"/>
  <c r="C76" i="7"/>
  <c r="E76" i="7" s="1"/>
  <c r="C113" i="7"/>
  <c r="C112" i="7"/>
  <c r="E112" i="7" s="1"/>
  <c r="C103" i="7"/>
  <c r="C105" i="7"/>
  <c r="C111" i="7"/>
  <c r="C110" i="7"/>
  <c r="E110" i="7" s="1"/>
  <c r="C109" i="7"/>
  <c r="C108" i="7"/>
  <c r="E108" i="7" s="1"/>
  <c r="C107" i="7"/>
  <c r="C106" i="7"/>
  <c r="E106" i="7" s="1"/>
  <c r="M106" i="7" s="1"/>
  <c r="C44" i="7"/>
  <c r="C43" i="7"/>
  <c r="C32" i="7"/>
  <c r="C31" i="7"/>
  <c r="S37" i="7"/>
  <c r="P37" i="7"/>
  <c r="L37" i="7"/>
  <c r="E37" i="7"/>
  <c r="J39" i="7"/>
  <c r="J56" i="7"/>
  <c r="L56" i="7" s="1"/>
  <c r="J63" i="7"/>
  <c r="L63" i="7" s="1"/>
  <c r="J74" i="7"/>
  <c r="J75" i="7"/>
  <c r="L78" i="7"/>
  <c r="J106" i="7"/>
  <c r="L106" i="7" s="1"/>
  <c r="J103" i="7"/>
  <c r="L103" i="7" s="1"/>
  <c r="K96" i="7"/>
  <c r="L96" i="7" s="1"/>
  <c r="K86" i="7"/>
  <c r="L86" i="7" s="1"/>
  <c r="K76" i="7"/>
  <c r="L76" i="7" s="1"/>
  <c r="K100" i="7"/>
  <c r="L100" i="7" s="1"/>
  <c r="K90" i="7"/>
  <c r="L90" i="7" s="1"/>
  <c r="I58" i="7"/>
  <c r="L58" i="7" s="1"/>
  <c r="I65" i="7"/>
  <c r="I54" i="7"/>
  <c r="I108" i="7"/>
  <c r="L108" i="7" s="1"/>
  <c r="H84" i="7"/>
  <c r="L84" i="7" s="1"/>
  <c r="H110" i="7"/>
  <c r="L110" i="7" s="1"/>
  <c r="H54" i="7"/>
  <c r="H65" i="7"/>
  <c r="H67" i="7"/>
  <c r="L80" i="7"/>
  <c r="G73" i="7"/>
  <c r="G60" i="7"/>
  <c r="L60" i="7" s="1"/>
  <c r="G67" i="7"/>
  <c r="G69" i="7"/>
  <c r="L69" i="7" s="1"/>
  <c r="G94" i="7"/>
  <c r="L94" i="7" s="1"/>
  <c r="G62" i="7"/>
  <c r="G41" i="7"/>
  <c r="F98" i="7"/>
  <c r="L98" i="7" s="1"/>
  <c r="F92" i="7"/>
  <c r="L92" i="7" s="1"/>
  <c r="L82" i="7"/>
  <c r="F71" i="7"/>
  <c r="L71" i="7" s="1"/>
  <c r="F112" i="7"/>
  <c r="L112" i="7" s="1"/>
  <c r="J105" i="7"/>
  <c r="J89" i="7"/>
  <c r="J43" i="7"/>
  <c r="K97" i="7"/>
  <c r="K87" i="7"/>
  <c r="K77" i="7"/>
  <c r="K91" i="7"/>
  <c r="K101" i="7"/>
  <c r="I66" i="7"/>
  <c r="I55" i="7"/>
  <c r="I109" i="7"/>
  <c r="H85" i="7"/>
  <c r="H55" i="7"/>
  <c r="H66" i="7"/>
  <c r="H111" i="7"/>
  <c r="G70" i="7"/>
  <c r="G95" i="7"/>
  <c r="G44" i="7"/>
  <c r="F99" i="7"/>
  <c r="F93" i="7"/>
  <c r="F113" i="7"/>
  <c r="L88" i="7"/>
  <c r="J42" i="7"/>
  <c r="J40" i="7"/>
  <c r="J33" i="7"/>
  <c r="S56" i="7"/>
  <c r="P56" i="7"/>
  <c r="E56" i="7"/>
  <c r="S63" i="7"/>
  <c r="P63" i="7"/>
  <c r="E63" i="7"/>
  <c r="M63" i="7" s="1"/>
  <c r="S78" i="7"/>
  <c r="P78" i="7"/>
  <c r="S88" i="7"/>
  <c r="P88" i="7"/>
  <c r="S103" i="7"/>
  <c r="P103" i="7"/>
  <c r="S106" i="7"/>
  <c r="P106" i="7"/>
  <c r="J47" i="7"/>
  <c r="J49" i="7"/>
  <c r="S58" i="7"/>
  <c r="P58" i="7"/>
  <c r="E58" i="7"/>
  <c r="S108" i="7"/>
  <c r="P108" i="7"/>
  <c r="I40" i="7"/>
  <c r="I39" i="7"/>
  <c r="I33" i="7"/>
  <c r="I47" i="7"/>
  <c r="I49" i="7"/>
  <c r="H40" i="7"/>
  <c r="H39" i="7"/>
  <c r="H33" i="7"/>
  <c r="S110" i="7"/>
  <c r="P110" i="7"/>
  <c r="S84" i="7"/>
  <c r="P84" i="7"/>
  <c r="S54" i="7"/>
  <c r="P54" i="7"/>
  <c r="E54" i="7"/>
  <c r="S65" i="7"/>
  <c r="P65" i="7"/>
  <c r="E65" i="7"/>
  <c r="S80" i="7"/>
  <c r="P80" i="7"/>
  <c r="H49" i="7"/>
  <c r="H47" i="7"/>
  <c r="G36" i="7"/>
  <c r="G40" i="7"/>
  <c r="G39" i="7"/>
  <c r="G33" i="7"/>
  <c r="S60" i="7"/>
  <c r="P60" i="7"/>
  <c r="E60" i="7"/>
  <c r="S69" i="7"/>
  <c r="P69" i="7"/>
  <c r="E69" i="7"/>
  <c r="M69" i="7" s="1"/>
  <c r="S94" i="7"/>
  <c r="P94" i="7"/>
  <c r="G47" i="7"/>
  <c r="G49" i="7"/>
  <c r="S100" i="7"/>
  <c r="P100" i="7"/>
  <c r="S96" i="7"/>
  <c r="P96" i="7"/>
  <c r="S76" i="7"/>
  <c r="P76" i="7"/>
  <c r="S90" i="7"/>
  <c r="P90" i="7"/>
  <c r="S86" i="7"/>
  <c r="P86" i="7"/>
  <c r="K40" i="7"/>
  <c r="K39" i="7"/>
  <c r="K38" i="7"/>
  <c r="K36" i="7"/>
  <c r="K33" i="7"/>
  <c r="K51" i="7"/>
  <c r="K49" i="7"/>
  <c r="K47" i="7"/>
  <c r="F40" i="7"/>
  <c r="F39" i="7"/>
  <c r="F35" i="7"/>
  <c r="F33" i="7"/>
  <c r="F51" i="7"/>
  <c r="F49" i="7"/>
  <c r="F47" i="7"/>
  <c r="S98" i="7"/>
  <c r="P98" i="7"/>
  <c r="S92" i="7"/>
  <c r="P92" i="7"/>
  <c r="S82" i="7"/>
  <c r="P82" i="7"/>
  <c r="S71" i="7"/>
  <c r="P71" i="7"/>
  <c r="E71" i="7"/>
  <c r="S112" i="7"/>
  <c r="P112" i="7"/>
  <c r="M82" i="7" l="1"/>
  <c r="M94" i="7"/>
  <c r="M92" i="7"/>
  <c r="M37" i="7"/>
  <c r="M98" i="7"/>
  <c r="M56" i="7"/>
  <c r="M86" i="7"/>
  <c r="M80" i="7"/>
  <c r="M108" i="7"/>
  <c r="M60" i="7"/>
  <c r="M110" i="7"/>
  <c r="M76" i="7"/>
  <c r="M84" i="7"/>
  <c r="M112" i="7"/>
  <c r="M96" i="7"/>
  <c r="M90" i="7"/>
  <c r="M78" i="7"/>
  <c r="M88" i="7"/>
  <c r="M71" i="7"/>
  <c r="M58" i="7"/>
  <c r="E103" i="7"/>
  <c r="M103" i="7" s="1"/>
  <c r="L54" i="7"/>
  <c r="M54" i="7" s="1"/>
  <c r="L65" i="7"/>
  <c r="M65" i="7" s="1"/>
  <c r="L38" i="7"/>
  <c r="S97" i="7"/>
  <c r="P97" i="7"/>
  <c r="L97" i="7"/>
  <c r="E97" i="7"/>
  <c r="S87" i="7"/>
  <c r="P87" i="7"/>
  <c r="L87" i="7"/>
  <c r="E87" i="7"/>
  <c r="M87" i="7" s="1"/>
  <c r="L91" i="7"/>
  <c r="S77" i="7"/>
  <c r="P77" i="7"/>
  <c r="L77" i="7"/>
  <c r="E77" i="7"/>
  <c r="M77" i="7" s="1"/>
  <c r="S101" i="7"/>
  <c r="P101" i="7"/>
  <c r="L101" i="7"/>
  <c r="E101" i="7"/>
  <c r="S91" i="7"/>
  <c r="P91" i="7"/>
  <c r="E91" i="7"/>
  <c r="S43" i="7"/>
  <c r="P43" i="7"/>
  <c r="L43" i="7"/>
  <c r="E43" i="7"/>
  <c r="M43" i="7" s="1"/>
  <c r="S42" i="7"/>
  <c r="P42" i="7"/>
  <c r="L42" i="7"/>
  <c r="E42" i="7"/>
  <c r="M42" i="7" s="1"/>
  <c r="S107" i="7"/>
  <c r="P107" i="7"/>
  <c r="L107" i="7"/>
  <c r="E107" i="7"/>
  <c r="M107" i="7" s="1"/>
  <c r="S105" i="7"/>
  <c r="S102" i="7" s="1"/>
  <c r="P105" i="7"/>
  <c r="L105" i="7"/>
  <c r="E105" i="7"/>
  <c r="M105" i="7" s="1"/>
  <c r="L111" i="7"/>
  <c r="L99" i="7"/>
  <c r="L93" i="7"/>
  <c r="L85" i="7"/>
  <c r="L81" i="7"/>
  <c r="L74" i="7"/>
  <c r="L73" i="7"/>
  <c r="L67" i="7"/>
  <c r="L62" i="7"/>
  <c r="L52" i="7"/>
  <c r="L51" i="7"/>
  <c r="L50" i="7"/>
  <c r="L48" i="7"/>
  <c r="S79" i="7"/>
  <c r="P79" i="7"/>
  <c r="L79" i="7"/>
  <c r="E79" i="7"/>
  <c r="M79" i="7" s="1"/>
  <c r="S89" i="7"/>
  <c r="P89" i="7"/>
  <c r="L89" i="7"/>
  <c r="E89" i="7"/>
  <c r="S57" i="7"/>
  <c r="P57" i="7"/>
  <c r="J57" i="7"/>
  <c r="L57" i="7" s="1"/>
  <c r="E57" i="7"/>
  <c r="S64" i="7"/>
  <c r="P64" i="7"/>
  <c r="J64" i="7"/>
  <c r="L64" i="7" s="1"/>
  <c r="E64" i="7"/>
  <c r="S74" i="7"/>
  <c r="P74" i="7"/>
  <c r="E74" i="7"/>
  <c r="L75" i="7"/>
  <c r="S75" i="7"/>
  <c r="P75" i="7"/>
  <c r="E75" i="7"/>
  <c r="M75" i="7" s="1"/>
  <c r="L55" i="7"/>
  <c r="L66" i="7"/>
  <c r="I59" i="7"/>
  <c r="L59" i="7" s="1"/>
  <c r="S59" i="7"/>
  <c r="P59" i="7"/>
  <c r="E59" i="7"/>
  <c r="L109" i="7"/>
  <c r="S109" i="7"/>
  <c r="P109" i="7"/>
  <c r="E109" i="7"/>
  <c r="S55" i="7"/>
  <c r="S53" i="7" s="1"/>
  <c r="P55" i="7"/>
  <c r="E55" i="7"/>
  <c r="S66" i="7"/>
  <c r="P66" i="7"/>
  <c r="E66" i="7"/>
  <c r="S81" i="7"/>
  <c r="P81" i="7"/>
  <c r="E81" i="7"/>
  <c r="S111" i="7"/>
  <c r="P111" i="7"/>
  <c r="E111" i="7"/>
  <c r="S85" i="7"/>
  <c r="P85" i="7"/>
  <c r="E85" i="7"/>
  <c r="S73" i="7"/>
  <c r="P73" i="7"/>
  <c r="E73" i="7"/>
  <c r="S67" i="7"/>
  <c r="P67" i="7"/>
  <c r="E67" i="7"/>
  <c r="S61" i="7"/>
  <c r="P61" i="7"/>
  <c r="G61" i="7"/>
  <c r="L61" i="7" s="1"/>
  <c r="E61" i="7"/>
  <c r="S68" i="7"/>
  <c r="P68" i="7"/>
  <c r="G68" i="7"/>
  <c r="L68" i="7" s="1"/>
  <c r="E68" i="7"/>
  <c r="M68" i="7" s="1"/>
  <c r="S70" i="7"/>
  <c r="P70" i="7"/>
  <c r="L70" i="7"/>
  <c r="E70" i="7"/>
  <c r="L95" i="7"/>
  <c r="S95" i="7"/>
  <c r="P95" i="7"/>
  <c r="E95" i="7"/>
  <c r="S62" i="7"/>
  <c r="P62" i="7"/>
  <c r="E62" i="7"/>
  <c r="L83" i="7"/>
  <c r="F72" i="7"/>
  <c r="L72" i="7" s="1"/>
  <c r="L113" i="7"/>
  <c r="S113" i="7"/>
  <c r="P113" i="7"/>
  <c r="E113" i="7"/>
  <c r="S99" i="7"/>
  <c r="P99" i="7"/>
  <c r="E99" i="7"/>
  <c r="S93" i="7"/>
  <c r="P93" i="7"/>
  <c r="E93" i="7"/>
  <c r="S83" i="7"/>
  <c r="P83" i="7"/>
  <c r="E83" i="7"/>
  <c r="S72" i="7"/>
  <c r="P72" i="7"/>
  <c r="E72" i="7"/>
  <c r="S38" i="7"/>
  <c r="P38" i="7"/>
  <c r="E38" i="7"/>
  <c r="S34" i="7"/>
  <c r="P34" i="7"/>
  <c r="L34" i="7"/>
  <c r="E34" i="7"/>
  <c r="M70" i="7" l="1"/>
  <c r="M89" i="7"/>
  <c r="M101" i="7"/>
  <c r="M91" i="7"/>
  <c r="M95" i="7"/>
  <c r="M59" i="7"/>
  <c r="M57" i="7"/>
  <c r="M64" i="7"/>
  <c r="M34" i="7"/>
  <c r="M61" i="7"/>
  <c r="M97" i="7"/>
  <c r="M55" i="7"/>
  <c r="M38" i="7"/>
  <c r="M109" i="7"/>
  <c r="M67" i="7"/>
  <c r="M73" i="7"/>
  <c r="M83" i="7"/>
  <c r="M72" i="7"/>
  <c r="M62" i="7"/>
  <c r="M85" i="7"/>
  <c r="M93" i="7"/>
  <c r="M111" i="7"/>
  <c r="M99" i="7"/>
  <c r="M81" i="7"/>
  <c r="M113" i="7"/>
  <c r="M66" i="7"/>
  <c r="M74" i="7"/>
  <c r="L47" i="7"/>
  <c r="L49" i="7"/>
  <c r="S36" i="7"/>
  <c r="P36" i="7"/>
  <c r="L36" i="7"/>
  <c r="E36" i="7"/>
  <c r="L39" i="7"/>
  <c r="L40" i="7"/>
  <c r="L35" i="7"/>
  <c r="S27" i="7"/>
  <c r="P27" i="7"/>
  <c r="L27" i="7"/>
  <c r="E27" i="7"/>
  <c r="M27" i="7" s="1"/>
  <c r="S31" i="7"/>
  <c r="P31" i="7"/>
  <c r="L31" i="7"/>
  <c r="E31" i="7"/>
  <c r="S18" i="7"/>
  <c r="P18" i="7"/>
  <c r="L18" i="7"/>
  <c r="E18" i="7"/>
  <c r="S20" i="7"/>
  <c r="P20" i="7"/>
  <c r="L20" i="7"/>
  <c r="E20" i="7"/>
  <c r="M20" i="7" s="1"/>
  <c r="S23" i="7"/>
  <c r="P23" i="7"/>
  <c r="L23" i="7"/>
  <c r="E23" i="7"/>
  <c r="S21" i="7"/>
  <c r="P21" i="7"/>
  <c r="L21" i="7"/>
  <c r="E21" i="7"/>
  <c r="M21" i="7" s="1"/>
  <c r="L25" i="7"/>
  <c r="L45" i="7"/>
  <c r="L44" i="7"/>
  <c r="L41" i="7"/>
  <c r="L32" i="7"/>
  <c r="L30" i="7"/>
  <c r="L29" i="7"/>
  <c r="L28" i="7"/>
  <c r="L26" i="7"/>
  <c r="S44" i="7"/>
  <c r="P44" i="7"/>
  <c r="E44" i="7"/>
  <c r="S41" i="7"/>
  <c r="P41" i="7"/>
  <c r="E41" i="7"/>
  <c r="S40" i="7"/>
  <c r="P40" i="7"/>
  <c r="E40" i="7"/>
  <c r="S45" i="7"/>
  <c r="P45" i="7"/>
  <c r="E45" i="7"/>
  <c r="S39" i="7"/>
  <c r="P39" i="7"/>
  <c r="E39" i="7"/>
  <c r="S19" i="7"/>
  <c r="P19" i="7"/>
  <c r="L19" i="7"/>
  <c r="E19" i="7"/>
  <c r="S17" i="7"/>
  <c r="P17" i="7"/>
  <c r="L17" i="7"/>
  <c r="E17" i="7"/>
  <c r="M17" i="7" s="1"/>
  <c r="S16" i="7"/>
  <c r="P16" i="7"/>
  <c r="L16" i="7"/>
  <c r="E16" i="7"/>
  <c r="S15" i="7"/>
  <c r="S14" i="7" s="1"/>
  <c r="P15" i="7"/>
  <c r="L15" i="7"/>
  <c r="E15" i="7"/>
  <c r="P22" i="7"/>
  <c r="L22" i="7"/>
  <c r="S22" i="7"/>
  <c r="E22" i="7"/>
  <c r="M19" i="7" l="1"/>
  <c r="M18" i="7"/>
  <c r="M45" i="7"/>
  <c r="M16" i="7"/>
  <c r="M31" i="7"/>
  <c r="M23" i="7"/>
  <c r="M41" i="7"/>
  <c r="M36" i="7"/>
  <c r="M44" i="7"/>
  <c r="M15" i="7"/>
  <c r="M39" i="7"/>
  <c r="M22" i="7"/>
  <c r="M40" i="7"/>
  <c r="L33" i="7"/>
  <c r="S51" i="7" l="1"/>
  <c r="P51" i="7"/>
  <c r="S49" i="7"/>
  <c r="P49" i="7"/>
  <c r="S47" i="7"/>
  <c r="S46" i="7" s="1"/>
  <c r="P47" i="7"/>
  <c r="S35" i="7"/>
  <c r="P35" i="7"/>
  <c r="S33" i="7"/>
  <c r="P33" i="7"/>
  <c r="S32" i="7"/>
  <c r="P32" i="7"/>
  <c r="S30" i="7"/>
  <c r="P30" i="7"/>
  <c r="S29" i="7"/>
  <c r="P29" i="7"/>
  <c r="S28" i="7"/>
  <c r="P28" i="7"/>
  <c r="S26" i="7"/>
  <c r="P26" i="7"/>
  <c r="S25" i="7"/>
  <c r="P25" i="7"/>
  <c r="E51" i="7"/>
  <c r="M51" i="7" s="1"/>
  <c r="E49" i="7"/>
  <c r="M49" i="7" s="1"/>
  <c r="E47" i="7"/>
  <c r="M47" i="7" s="1"/>
  <c r="E35" i="7"/>
  <c r="M35" i="7" s="1"/>
  <c r="E33" i="7"/>
  <c r="M33" i="7" s="1"/>
  <c r="E32" i="7"/>
  <c r="M32" i="7" s="1"/>
  <c r="E30" i="7"/>
  <c r="M30" i="7" s="1"/>
  <c r="E29" i="7"/>
  <c r="M29" i="7" s="1"/>
  <c r="E28" i="7"/>
  <c r="M28" i="7" s="1"/>
  <c r="E26" i="7"/>
  <c r="M26" i="7" s="1"/>
  <c r="E25" i="7"/>
  <c r="M25" i="7" s="1"/>
  <c r="S24" i="7" l="1"/>
</calcChain>
</file>

<file path=xl/sharedStrings.xml><?xml version="1.0" encoding="utf-8"?>
<sst xmlns="http://schemas.openxmlformats.org/spreadsheetml/2006/main" count="302" uniqueCount="139">
  <si>
    <t>Марка изделия</t>
  </si>
  <si>
    <t>Площадь изделия, м2</t>
  </si>
  <si>
    <t>Общая площадь, м2</t>
  </si>
  <si>
    <t>Ширина</t>
  </si>
  <si>
    <t>Высота</t>
  </si>
  <si>
    <t>Стоимость единицы объема, с НДС (руб.)</t>
  </si>
  <si>
    <t>Стоимость на весь объем, с НДС (руб.)</t>
  </si>
  <si>
    <t>Всего</t>
  </si>
  <si>
    <t>ОК1</t>
  </si>
  <si>
    <t>ОК2</t>
  </si>
  <si>
    <t>ОК3</t>
  </si>
  <si>
    <t>ОК4</t>
  </si>
  <si>
    <t>ОК5</t>
  </si>
  <si>
    <t>ОК6</t>
  </si>
  <si>
    <t>ОК7</t>
  </si>
  <si>
    <t>ОК8</t>
  </si>
  <si>
    <t>ОК9</t>
  </si>
  <si>
    <t>ОК10</t>
  </si>
  <si>
    <t>Единая форма КП</t>
  </si>
  <si>
    <t xml:space="preserve">Оконные блоки ПВХ </t>
  </si>
  <si>
    <t>Кол-во</t>
  </si>
  <si>
    <t>Стоимость изделия</t>
  </si>
  <si>
    <t>СМР (с сопутствующими расходами)</t>
  </si>
  <si>
    <t>1*</t>
  </si>
  <si>
    <t>ОК8*</t>
  </si>
  <si>
    <t>ОК8.1</t>
  </si>
  <si>
    <t>8*</t>
  </si>
  <si>
    <t>ОК10*</t>
  </si>
  <si>
    <t>3*</t>
  </si>
  <si>
    <t>2*</t>
  </si>
  <si>
    <t>ОК5.1</t>
  </si>
  <si>
    <t>Дверные блоки, в т.ч. в составе витражных конструкций</t>
  </si>
  <si>
    <t>Габариты изделия, мм</t>
  </si>
  <si>
    <t>EIWS30</t>
  </si>
  <si>
    <t>EIWS60</t>
  </si>
  <si>
    <t>ОК7*</t>
  </si>
  <si>
    <t>ОК4*</t>
  </si>
  <si>
    <t>ОК7.1</t>
  </si>
  <si>
    <t>решетка</t>
  </si>
  <si>
    <t>угловая</t>
  </si>
  <si>
    <t>ОК3.1</t>
  </si>
  <si>
    <t>Балконные блоки</t>
  </si>
  <si>
    <t>Остекление лоджий</t>
  </si>
  <si>
    <t>Остекление балконов</t>
  </si>
  <si>
    <t>ББ1</t>
  </si>
  <si>
    <t>ББ1*</t>
  </si>
  <si>
    <t>ББ1.1*</t>
  </si>
  <si>
    <t>ОБ5.1</t>
  </si>
  <si>
    <t>ОЛ10.1</t>
  </si>
  <si>
    <t>ОЛ17.1</t>
  </si>
  <si>
    <t>ОЛ22.1</t>
  </si>
  <si>
    <t>ОЛ25.1</t>
  </si>
  <si>
    <t>ОЛ5</t>
  </si>
  <si>
    <t>ОЛ23.1</t>
  </si>
  <si>
    <t>ОЛ9.1</t>
  </si>
  <si>
    <t>ОЛ8.1</t>
  </si>
  <si>
    <t>ОЛ4.1</t>
  </si>
  <si>
    <t>ОЛ8</t>
  </si>
  <si>
    <t>ОЛ11</t>
  </si>
  <si>
    <t>ОК9*</t>
  </si>
  <si>
    <t>ОЛ18.1</t>
  </si>
  <si>
    <t>ОБ4.1</t>
  </si>
  <si>
    <t>ОЛ16.1</t>
  </si>
  <si>
    <t>ОЛ7.1</t>
  </si>
  <si>
    <t>ОЛ1.1</t>
  </si>
  <si>
    <t>ОБ3.1</t>
  </si>
  <si>
    <t>ОЛ3.1</t>
  </si>
  <si>
    <t>ОЛ13</t>
  </si>
  <si>
    <t>ОЛ12</t>
  </si>
  <si>
    <t>ОЛ6.1</t>
  </si>
  <si>
    <t>ОЛ2.1</t>
  </si>
  <si>
    <t>ОЛ20.1</t>
  </si>
  <si>
    <t>ОЛ15.1</t>
  </si>
  <si>
    <t>ОБ1.1</t>
  </si>
  <si>
    <t>ОБ2.1</t>
  </si>
  <si>
    <t>ОК7б</t>
  </si>
  <si>
    <t>ОЛ21.1</t>
  </si>
  <si>
    <t>ОЛ26.1</t>
  </si>
  <si>
    <t>ОЛ14.1</t>
  </si>
  <si>
    <t>ОЛ19.1</t>
  </si>
  <si>
    <t>ОЛ24.1</t>
  </si>
  <si>
    <t>ОЛ10</t>
  </si>
  <si>
    <t>ОБ5</t>
  </si>
  <si>
    <t>ОЛ19</t>
  </si>
  <si>
    <t>ОЛ17</t>
  </si>
  <si>
    <t>ОЛ22</t>
  </si>
  <si>
    <t>ОЛ25</t>
  </si>
  <si>
    <t>ОЛ21</t>
  </si>
  <si>
    <t>ОЛ14</t>
  </si>
  <si>
    <t>ОЛ24</t>
  </si>
  <si>
    <t>ОЛ26</t>
  </si>
  <si>
    <t>ОЛ23</t>
  </si>
  <si>
    <t>ОЛ9</t>
  </si>
  <si>
    <t>ОЛ4</t>
  </si>
  <si>
    <t>ОЛ16</t>
  </si>
  <si>
    <t>ОЛ7</t>
  </si>
  <si>
    <t>ОЛ1</t>
  </si>
  <si>
    <t>ОЛ18</t>
  </si>
  <si>
    <t>ОБ4</t>
  </si>
  <si>
    <t>ОБ3</t>
  </si>
  <si>
    <t>ОЛ3</t>
  </si>
  <si>
    <t>ОБ2</t>
  </si>
  <si>
    <t>ОБ1</t>
  </si>
  <si>
    <t>ОЛ20</t>
  </si>
  <si>
    <t>ОЛ15</t>
  </si>
  <si>
    <t>ОЛ6</t>
  </si>
  <si>
    <t>ОЛ2</t>
  </si>
  <si>
    <t>ОК4К</t>
  </si>
  <si>
    <t>клапан</t>
  </si>
  <si>
    <t>Стоимость изделий</t>
  </si>
  <si>
    <t>Прим.</t>
  </si>
  <si>
    <t>на изготовление и монтаж оконных и дверных блоков, витражных конструкций, остекление лоджий и балконов на объекте: «Многоэтажная жилая застройка с помещениями общественного назначения в кадастровом квартале 69:40:0200180 по ул. Левитана в г. Твери. 10-ти этажные жилые дома с помещениями общественного назначения - Третий этап строительства (поз. №1), кадастровый номер з/у 69:40:0200180:5074</t>
  </si>
  <si>
    <t xml:space="preserve">на изготовление и монтаж оконных и дверных блоков, витражных конструкций, остекление лоджий и балконов на объекте: «Многоэтажная жилая застройка с помещениями общественного назначения в кадастровом квартале 69:40:0200180 по ул. Левитана в г. Твери. 10-ти этажные жилые дома с помещениями общественного назначения - Четвертый этап строительства (поз. №3), кадастровый номер з/у 69:40:0200180:5071» </t>
  </si>
  <si>
    <t>Кол-во по секциям</t>
  </si>
  <si>
    <t>3.1</t>
  </si>
  <si>
    <t>3.1*</t>
  </si>
  <si>
    <t>21*</t>
  </si>
  <si>
    <t>Наименование контрагента</t>
  </si>
  <si>
    <t>ИНН</t>
  </si>
  <si>
    <t>Адрес (юр., факт.)</t>
  </si>
  <si>
    <t>ФИО руководителя</t>
  </si>
  <si>
    <t>Контактное лицо (ФИО, должность, моб. телефон, почта)</t>
  </si>
  <si>
    <t>Телефон компании</t>
  </si>
  <si>
    <t>Электронный адрес компании</t>
  </si>
  <si>
    <t>Сайт компании</t>
  </si>
  <si>
    <t>Дополнительная информация</t>
  </si>
  <si>
    <t>Общий срок выполнения работ, календарных дней</t>
  </si>
  <si>
    <t>Необходимое авансирование, руб.:</t>
  </si>
  <si>
    <t xml:space="preserve"> - аванс на мобилизацию:</t>
  </si>
  <si>
    <t xml:space="preserve"> - аванс на материалы (оплата по распредписьмам) :</t>
  </si>
  <si>
    <t>Срок возврата 5% гарантийного удержания</t>
  </si>
  <si>
    <t>Готовность выхода на строительную площадку по гарантийному письму</t>
  </si>
  <si>
    <t>да/нет (выбрать нужное)</t>
  </si>
  <si>
    <t>Согласие с формой договора</t>
  </si>
  <si>
    <t>Согласие с подписанием по ЭДО</t>
  </si>
  <si>
    <t>Гарантийный срок , мес</t>
  </si>
  <si>
    <t>СРО</t>
  </si>
  <si>
    <t>№ ___ от _____ (__ уровень)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</si>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</sst>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2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2" fontId="1" fillId="0" borderId="1" xfId="0" applyNumberFormat="1" applyFont="1" applyBorder="1"/>
    <xf numFmtId="0" fontId="0" fillId="0" borderId="0" xfId="0" applyFont="1"/>
    <xf numFmtId="43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49" fontId="3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3" fontId="1" fillId="0" borderId="6" xfId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3" fontId="1" fillId="0" borderId="1" xfId="1" applyFont="1" applyBorder="1" applyAlignment="1">
      <alignment horizontal="center"/>
    </xf>
    <xf numFmtId="2" fontId="1" fillId="0" borderId="1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</cellXfs>
  <cellStyles count="4">
    <cellStyle name="Обычный" xfId="0" builtinId="0"/>
    <cellStyle name="Обычный 2" xfId="3" xr:uid="{615C6D7F-4C06-4259-9F31-22EFC7D47FF2}"/>
    <cellStyle name="Обычный 2 2" xfId="2" xr:uid="{6443A4ED-1261-4EED-B2FD-6DF8B316360D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9"/>
  <sheetViews>
    <sheetView topLeftCell="A74" zoomScale="85" zoomScaleNormal="85" workbookViewId="0">
      <selection activeCell="A114" sqref="A114:XFD114"/>
    </sheetView>
  </sheetViews>
  <sheetFormatPr defaultRowHeight="15" x14ac:dyDescent="0.25"/>
  <cols>
    <col min="1" max="1" width="7.85546875" style="17" customWidth="1"/>
    <col min="2" max="2" width="10.28515625" style="18" customWidth="1"/>
    <col min="3" max="3" width="10.140625" style="17" customWidth="1"/>
    <col min="4" max="4" width="12.42578125" style="17" customWidth="1"/>
    <col min="5" max="5" width="11.7109375" style="17" customWidth="1"/>
    <col min="6" max="11" width="6" style="17" customWidth="1"/>
    <col min="12" max="12" width="7" style="17" customWidth="1"/>
    <col min="13" max="13" width="13.42578125" style="17" customWidth="1"/>
    <col min="14" max="14" width="15" style="17" customWidth="1"/>
    <col min="15" max="15" width="16" style="17" customWidth="1"/>
    <col min="16" max="17" width="15" style="17" customWidth="1"/>
    <col min="18" max="18" width="16" style="17" customWidth="1"/>
    <col min="19" max="19" width="15" style="17" customWidth="1"/>
  </cols>
  <sheetData>
    <row r="1" spans="1:49" s="4" customFormat="1" ht="23.25" customHeight="1" x14ac:dyDescent="0.3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49" s="14" customFormat="1" ht="51" customHeight="1" x14ac:dyDescent="0.25">
      <c r="A2" s="32" t="s">
        <v>111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</row>
    <row r="3" spans="1:49" ht="13.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49" ht="13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23" t="s">
        <v>117</v>
      </c>
      <c r="M4" s="24"/>
      <c r="N4" s="24"/>
      <c r="O4" s="25"/>
      <c r="P4" s="26"/>
      <c r="Q4" s="27"/>
      <c r="R4" s="27"/>
      <c r="S4" s="28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49" ht="13.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23" t="s">
        <v>118</v>
      </c>
      <c r="M5" s="24"/>
      <c r="N5" s="24"/>
      <c r="O5" s="25"/>
      <c r="P5" s="26"/>
      <c r="Q5" s="27"/>
      <c r="R5" s="27"/>
      <c r="S5" s="28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49" ht="13.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23" t="s">
        <v>119</v>
      </c>
      <c r="M6" s="24"/>
      <c r="N6" s="24"/>
      <c r="O6" s="25"/>
      <c r="P6" s="26"/>
      <c r="Q6" s="27"/>
      <c r="R6" s="27"/>
      <c r="S6" s="28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7" spans="1:49" ht="13.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23" t="s">
        <v>120</v>
      </c>
      <c r="M7" s="24"/>
      <c r="N7" s="24"/>
      <c r="O7" s="25"/>
      <c r="P7" s="26"/>
      <c r="Q7" s="27"/>
      <c r="R7" s="27"/>
      <c r="S7" s="28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49" ht="13.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23" t="s">
        <v>121</v>
      </c>
      <c r="M8" s="24"/>
      <c r="N8" s="24"/>
      <c r="O8" s="25"/>
      <c r="P8" s="26"/>
      <c r="Q8" s="27"/>
      <c r="R8" s="27"/>
      <c r="S8" s="28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49" ht="13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23" t="s">
        <v>122</v>
      </c>
      <c r="M9" s="24"/>
      <c r="N9" s="24"/>
      <c r="O9" s="25"/>
      <c r="P9" s="26"/>
      <c r="Q9" s="27"/>
      <c r="R9" s="27"/>
      <c r="S9" s="28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0" spans="1:49" ht="13.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23" t="s">
        <v>123</v>
      </c>
      <c r="M10" s="24"/>
      <c r="N10" s="24"/>
      <c r="O10" s="25"/>
      <c r="P10" s="26"/>
      <c r="Q10" s="27"/>
      <c r="R10" s="27"/>
      <c r="S10" s="28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</row>
    <row r="11" spans="1:49" ht="13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29" t="s">
        <v>124</v>
      </c>
      <c r="M11" s="29"/>
      <c r="N11" s="29"/>
      <c r="O11" s="29"/>
      <c r="P11" s="30"/>
      <c r="Q11" s="30"/>
      <c r="R11" s="30"/>
      <c r="S11" s="30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</row>
    <row r="12" spans="1:49" s="6" customFormat="1" ht="22.5" customHeight="1" x14ac:dyDescent="0.25">
      <c r="A12" s="33" t="s">
        <v>110</v>
      </c>
      <c r="B12" s="34" t="s">
        <v>0</v>
      </c>
      <c r="C12" s="33" t="s">
        <v>32</v>
      </c>
      <c r="D12" s="33"/>
      <c r="E12" s="33" t="s">
        <v>1</v>
      </c>
      <c r="F12" s="37" t="s">
        <v>20</v>
      </c>
      <c r="G12" s="38"/>
      <c r="H12" s="38"/>
      <c r="I12" s="38"/>
      <c r="J12" s="38"/>
      <c r="K12" s="38"/>
      <c r="L12" s="39"/>
      <c r="M12" s="35" t="s">
        <v>2</v>
      </c>
      <c r="N12" s="36" t="s">
        <v>5</v>
      </c>
      <c r="O12" s="36"/>
      <c r="P12" s="36"/>
      <c r="Q12" s="36" t="s">
        <v>6</v>
      </c>
      <c r="R12" s="36"/>
      <c r="S12" s="36"/>
    </row>
    <row r="13" spans="1:49" s="6" customFormat="1" ht="45" x14ac:dyDescent="0.25">
      <c r="A13" s="33"/>
      <c r="B13" s="34"/>
      <c r="C13" s="1" t="s">
        <v>3</v>
      </c>
      <c r="D13" s="1" t="s">
        <v>4</v>
      </c>
      <c r="E13" s="33"/>
      <c r="F13" s="11">
        <v>1</v>
      </c>
      <c r="G13" s="11">
        <v>2</v>
      </c>
      <c r="H13" s="11">
        <v>3</v>
      </c>
      <c r="I13" s="11">
        <v>4</v>
      </c>
      <c r="J13" s="11">
        <v>5</v>
      </c>
      <c r="K13" s="11">
        <v>6</v>
      </c>
      <c r="L13" s="11" t="s">
        <v>7</v>
      </c>
      <c r="M13" s="33"/>
      <c r="N13" s="7" t="s">
        <v>21</v>
      </c>
      <c r="O13" s="7" t="s">
        <v>22</v>
      </c>
      <c r="P13" s="7" t="s">
        <v>7</v>
      </c>
      <c r="Q13" s="7" t="s">
        <v>109</v>
      </c>
      <c r="R13" s="7" t="s">
        <v>22</v>
      </c>
      <c r="S13" s="7" t="s">
        <v>7</v>
      </c>
    </row>
    <row r="14" spans="1:49" x14ac:dyDescent="0.25">
      <c r="A14" s="43" t="s">
        <v>31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4"/>
      <c r="P14" s="44"/>
      <c r="Q14" s="44"/>
      <c r="R14" s="44"/>
      <c r="S14" s="44">
        <f>SUM(S15:S23)</f>
        <v>0</v>
      </c>
    </row>
    <row r="15" spans="1:49" x14ac:dyDescent="0.25">
      <c r="A15" s="2"/>
      <c r="B15" s="8">
        <v>1</v>
      </c>
      <c r="C15" s="3">
        <v>1.64</v>
      </c>
      <c r="D15" s="3">
        <v>3.0659999999999998</v>
      </c>
      <c r="E15" s="3">
        <f t="shared" ref="E15:E21" si="0">D15*C15</f>
        <v>5.0282399999999994</v>
      </c>
      <c r="F15" s="2">
        <v>4</v>
      </c>
      <c r="G15" s="2">
        <v>3</v>
      </c>
      <c r="H15" s="2">
        <v>2</v>
      </c>
      <c r="I15" s="2">
        <v>2</v>
      </c>
      <c r="J15" s="2">
        <v>3</v>
      </c>
      <c r="K15" s="2">
        <v>4</v>
      </c>
      <c r="L15" s="2">
        <f>SUM(F15:K15)</f>
        <v>18</v>
      </c>
      <c r="M15" s="5">
        <f>E15*L15</f>
        <v>90.508319999999983</v>
      </c>
      <c r="N15" s="2"/>
      <c r="O15" s="2"/>
      <c r="P15" s="2">
        <f t="shared" ref="P15:P23" si="1">SUM(N15:O15)</f>
        <v>0</v>
      </c>
      <c r="Q15" s="2"/>
      <c r="R15" s="2"/>
      <c r="S15" s="2">
        <f t="shared" ref="S15:S23" si="2">SUM(Q15:R15)</f>
        <v>0</v>
      </c>
    </row>
    <row r="16" spans="1:49" x14ac:dyDescent="0.25">
      <c r="A16" s="2"/>
      <c r="B16" s="8" t="s">
        <v>23</v>
      </c>
      <c r="C16" s="3">
        <v>1.64</v>
      </c>
      <c r="D16" s="3">
        <v>3.0659999999999998</v>
      </c>
      <c r="E16" s="3">
        <f t="shared" si="0"/>
        <v>5.0282399999999994</v>
      </c>
      <c r="F16" s="2">
        <v>2</v>
      </c>
      <c r="G16" s="2">
        <v>4</v>
      </c>
      <c r="H16" s="2">
        <v>3</v>
      </c>
      <c r="I16" s="2">
        <v>4</v>
      </c>
      <c r="J16" s="2">
        <v>5</v>
      </c>
      <c r="K16" s="2">
        <v>1</v>
      </c>
      <c r="L16" s="2">
        <f t="shared" ref="L16:L21" si="3">SUM(F16:K16)</f>
        <v>19</v>
      </c>
      <c r="M16" s="5">
        <f t="shared" ref="M16:M23" si="4">E16*L16</f>
        <v>95.536559999999994</v>
      </c>
      <c r="N16" s="2"/>
      <c r="O16" s="2"/>
      <c r="P16" s="2">
        <f t="shared" si="1"/>
        <v>0</v>
      </c>
      <c r="Q16" s="2"/>
      <c r="R16" s="2"/>
      <c r="S16" s="2">
        <f t="shared" si="2"/>
        <v>0</v>
      </c>
    </row>
    <row r="17" spans="1:19" x14ac:dyDescent="0.25">
      <c r="A17" s="2"/>
      <c r="B17" s="8">
        <v>2</v>
      </c>
      <c r="C17" s="3">
        <v>2</v>
      </c>
      <c r="D17" s="3">
        <v>3.0659999999999998</v>
      </c>
      <c r="E17" s="3">
        <f t="shared" si="0"/>
        <v>6.1319999999999997</v>
      </c>
      <c r="F17" s="2">
        <v>1</v>
      </c>
      <c r="G17" s="2">
        <v>1</v>
      </c>
      <c r="H17" s="2">
        <v>1</v>
      </c>
      <c r="I17" s="2"/>
      <c r="J17" s="2">
        <v>1</v>
      </c>
      <c r="K17" s="2">
        <v>2</v>
      </c>
      <c r="L17" s="2">
        <f t="shared" si="3"/>
        <v>6</v>
      </c>
      <c r="M17" s="5">
        <f t="shared" si="4"/>
        <v>36.792000000000002</v>
      </c>
      <c r="N17" s="2"/>
      <c r="O17" s="2"/>
      <c r="P17" s="2">
        <f t="shared" si="1"/>
        <v>0</v>
      </c>
      <c r="Q17" s="2"/>
      <c r="R17" s="2"/>
      <c r="S17" s="2">
        <f t="shared" si="2"/>
        <v>0</v>
      </c>
    </row>
    <row r="18" spans="1:19" x14ac:dyDescent="0.25">
      <c r="A18" s="2"/>
      <c r="B18" s="8" t="s">
        <v>29</v>
      </c>
      <c r="C18" s="3">
        <v>2</v>
      </c>
      <c r="D18" s="3">
        <v>3.0659999999999998</v>
      </c>
      <c r="E18" s="3">
        <f t="shared" ref="E18" si="5">D18*C18</f>
        <v>6.1319999999999997</v>
      </c>
      <c r="F18" s="2"/>
      <c r="G18" s="2"/>
      <c r="H18" s="2"/>
      <c r="I18" s="2">
        <v>1</v>
      </c>
      <c r="J18" s="2">
        <v>1</v>
      </c>
      <c r="K18" s="2"/>
      <c r="L18" s="2">
        <f t="shared" ref="L18" si="6">SUM(F18:K18)</f>
        <v>2</v>
      </c>
      <c r="M18" s="5">
        <f t="shared" si="4"/>
        <v>12.263999999999999</v>
      </c>
      <c r="N18" s="2"/>
      <c r="O18" s="2"/>
      <c r="P18" s="2">
        <f t="shared" si="1"/>
        <v>0</v>
      </c>
      <c r="Q18" s="2"/>
      <c r="R18" s="2"/>
      <c r="S18" s="2">
        <f t="shared" si="2"/>
        <v>0</v>
      </c>
    </row>
    <row r="19" spans="1:19" x14ac:dyDescent="0.25">
      <c r="A19" s="2" t="s">
        <v>33</v>
      </c>
      <c r="B19" s="8">
        <v>3</v>
      </c>
      <c r="C19" s="3">
        <v>2</v>
      </c>
      <c r="D19" s="3">
        <v>3.0659999999999998</v>
      </c>
      <c r="E19" s="3">
        <f t="shared" si="0"/>
        <v>6.1319999999999997</v>
      </c>
      <c r="F19" s="2">
        <v>1</v>
      </c>
      <c r="G19" s="2"/>
      <c r="H19" s="2"/>
      <c r="I19" s="2"/>
      <c r="J19" s="2"/>
      <c r="K19" s="2"/>
      <c r="L19" s="2">
        <f t="shared" si="3"/>
        <v>1</v>
      </c>
      <c r="M19" s="5">
        <f t="shared" si="4"/>
        <v>6.1319999999999997</v>
      </c>
      <c r="N19" s="2"/>
      <c r="O19" s="2"/>
      <c r="P19" s="2">
        <f t="shared" si="1"/>
        <v>0</v>
      </c>
      <c r="Q19" s="2"/>
      <c r="R19" s="2"/>
      <c r="S19" s="2">
        <f t="shared" si="2"/>
        <v>0</v>
      </c>
    </row>
    <row r="20" spans="1:19" x14ac:dyDescent="0.25">
      <c r="A20" s="2" t="s">
        <v>33</v>
      </c>
      <c r="B20" s="8" t="s">
        <v>28</v>
      </c>
      <c r="C20" s="3">
        <v>2</v>
      </c>
      <c r="D20" s="3">
        <v>3.0659999999999998</v>
      </c>
      <c r="E20" s="3">
        <f t="shared" ref="E20" si="7">D20*C20</f>
        <v>6.1319999999999997</v>
      </c>
      <c r="F20" s="2"/>
      <c r="G20" s="2"/>
      <c r="H20" s="2">
        <v>1</v>
      </c>
      <c r="I20" s="2">
        <v>1</v>
      </c>
      <c r="J20" s="2"/>
      <c r="K20" s="2"/>
      <c r="L20" s="2">
        <f>SUM(F20:K20)</f>
        <v>2</v>
      </c>
      <c r="M20" s="5">
        <f t="shared" si="4"/>
        <v>12.263999999999999</v>
      </c>
      <c r="N20" s="2"/>
      <c r="O20" s="2"/>
      <c r="P20" s="2">
        <f t="shared" si="1"/>
        <v>0</v>
      </c>
      <c r="Q20" s="2"/>
      <c r="R20" s="2"/>
      <c r="S20" s="2">
        <f t="shared" si="2"/>
        <v>0</v>
      </c>
    </row>
    <row r="21" spans="1:19" x14ac:dyDescent="0.25">
      <c r="A21" s="2"/>
      <c r="B21" s="8">
        <v>4</v>
      </c>
      <c r="C21" s="3">
        <v>1.25</v>
      </c>
      <c r="D21" s="3">
        <v>3.0659999999999998</v>
      </c>
      <c r="E21" s="3">
        <f t="shared" si="0"/>
        <v>3.8324999999999996</v>
      </c>
      <c r="F21" s="2"/>
      <c r="G21" s="2">
        <v>1</v>
      </c>
      <c r="H21" s="2">
        <v>1</v>
      </c>
      <c r="I21" s="2"/>
      <c r="J21" s="2">
        <v>1</v>
      </c>
      <c r="K21" s="2">
        <v>1</v>
      </c>
      <c r="L21" s="2">
        <f t="shared" si="3"/>
        <v>4</v>
      </c>
      <c r="M21" s="5">
        <f t="shared" si="4"/>
        <v>15.329999999999998</v>
      </c>
      <c r="N21" s="2"/>
      <c r="O21" s="2"/>
      <c r="P21" s="2">
        <f t="shared" si="1"/>
        <v>0</v>
      </c>
      <c r="Q21" s="2"/>
      <c r="R21" s="2"/>
      <c r="S21" s="2">
        <f t="shared" si="2"/>
        <v>0</v>
      </c>
    </row>
    <row r="22" spans="1:19" x14ac:dyDescent="0.25">
      <c r="A22" s="2" t="s">
        <v>33</v>
      </c>
      <c r="B22" s="8">
        <v>8</v>
      </c>
      <c r="C22" s="3">
        <v>1.25</v>
      </c>
      <c r="D22" s="3">
        <v>3.0659999999999998</v>
      </c>
      <c r="E22" s="3">
        <f t="shared" ref="E22" si="8">D22*C22</f>
        <v>3.8324999999999996</v>
      </c>
      <c r="F22" s="2">
        <v>1</v>
      </c>
      <c r="G22" s="2"/>
      <c r="H22" s="2">
        <v>1</v>
      </c>
      <c r="I22" s="2"/>
      <c r="J22" s="2"/>
      <c r="K22" s="2"/>
      <c r="L22" s="2">
        <f>SUM(F22:K22)</f>
        <v>2</v>
      </c>
      <c r="M22" s="5">
        <f t="shared" si="4"/>
        <v>7.6649999999999991</v>
      </c>
      <c r="N22" s="2"/>
      <c r="O22" s="2"/>
      <c r="P22" s="2">
        <f t="shared" si="1"/>
        <v>0</v>
      </c>
      <c r="Q22" s="2"/>
      <c r="R22" s="2"/>
      <c r="S22" s="2">
        <f t="shared" si="2"/>
        <v>0</v>
      </c>
    </row>
    <row r="23" spans="1:19" x14ac:dyDescent="0.25">
      <c r="A23" s="2" t="s">
        <v>33</v>
      </c>
      <c r="B23" s="8" t="s">
        <v>26</v>
      </c>
      <c r="C23" s="3">
        <v>1.25</v>
      </c>
      <c r="D23" s="3">
        <v>3.0659999999999998</v>
      </c>
      <c r="E23" s="3">
        <f t="shared" ref="E23" si="9">D23*C23</f>
        <v>3.8324999999999996</v>
      </c>
      <c r="F23" s="2"/>
      <c r="G23" s="2">
        <v>1</v>
      </c>
      <c r="H23" s="2"/>
      <c r="I23" s="2">
        <v>1</v>
      </c>
      <c r="J23" s="2">
        <v>2</v>
      </c>
      <c r="K23" s="2"/>
      <c r="L23" s="2">
        <f>SUM(F23:K23)</f>
        <v>4</v>
      </c>
      <c r="M23" s="5">
        <f t="shared" si="4"/>
        <v>15.329999999999998</v>
      </c>
      <c r="N23" s="2"/>
      <c r="O23" s="2"/>
      <c r="P23" s="2">
        <f t="shared" si="1"/>
        <v>0</v>
      </c>
      <c r="Q23" s="2"/>
      <c r="R23" s="2"/>
      <c r="S23" s="2">
        <f t="shared" si="2"/>
        <v>0</v>
      </c>
    </row>
    <row r="24" spans="1:19" ht="15" customHeight="1" x14ac:dyDescent="0.25">
      <c r="A24" s="45" t="s">
        <v>19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4"/>
      <c r="O24" s="44"/>
      <c r="P24" s="44"/>
      <c r="Q24" s="44"/>
      <c r="R24" s="44"/>
      <c r="S24" s="44">
        <f>SUM(S25:S45)</f>
        <v>0</v>
      </c>
    </row>
    <row r="25" spans="1:19" x14ac:dyDescent="0.25">
      <c r="A25" s="2"/>
      <c r="B25" s="8" t="s">
        <v>10</v>
      </c>
      <c r="C25" s="3">
        <v>0.8</v>
      </c>
      <c r="D25" s="3">
        <v>2.68</v>
      </c>
      <c r="E25" s="3">
        <f t="shared" ref="E25:E35" si="10">D25*C25</f>
        <v>2.1440000000000001</v>
      </c>
      <c r="F25" s="2">
        <v>2</v>
      </c>
      <c r="G25" s="2">
        <v>2</v>
      </c>
      <c r="H25" s="2">
        <v>1</v>
      </c>
      <c r="I25" s="2">
        <v>2</v>
      </c>
      <c r="J25" s="2">
        <v>2</v>
      </c>
      <c r="K25" s="2">
        <v>2</v>
      </c>
      <c r="L25" s="2">
        <f t="shared" ref="L25:L101" si="11">SUM(F25:K25)</f>
        <v>11</v>
      </c>
      <c r="M25" s="5">
        <f t="shared" ref="M25:M45" si="12">E25*L25</f>
        <v>23.584000000000003</v>
      </c>
      <c r="N25" s="2"/>
      <c r="O25" s="2"/>
      <c r="P25" s="2">
        <f t="shared" ref="P25:P45" si="13">SUM(N25:O25)</f>
        <v>0</v>
      </c>
      <c r="Q25" s="2"/>
      <c r="R25" s="2"/>
      <c r="S25" s="2">
        <f t="shared" ref="S25:S45" si="14">SUM(Q25:R25)</f>
        <v>0</v>
      </c>
    </row>
    <row r="26" spans="1:19" x14ac:dyDescent="0.25">
      <c r="A26" s="2"/>
      <c r="B26" s="8" t="s">
        <v>12</v>
      </c>
      <c r="C26" s="3">
        <v>0.8</v>
      </c>
      <c r="D26" s="3">
        <v>2.6720000000000002</v>
      </c>
      <c r="E26" s="3">
        <f t="shared" si="10"/>
        <v>2.1376000000000004</v>
      </c>
      <c r="F26" s="2">
        <v>2</v>
      </c>
      <c r="G26" s="2">
        <v>2</v>
      </c>
      <c r="H26" s="2"/>
      <c r="I26" s="2"/>
      <c r="J26" s="2">
        <v>1</v>
      </c>
      <c r="K26" s="2">
        <v>4</v>
      </c>
      <c r="L26" s="2">
        <f t="shared" si="11"/>
        <v>9</v>
      </c>
      <c r="M26" s="5">
        <f t="shared" si="12"/>
        <v>19.238400000000002</v>
      </c>
      <c r="N26" s="2"/>
      <c r="O26" s="2"/>
      <c r="P26" s="2">
        <f t="shared" si="13"/>
        <v>0</v>
      </c>
      <c r="Q26" s="2"/>
      <c r="R26" s="2"/>
      <c r="S26" s="2">
        <f t="shared" si="14"/>
        <v>0</v>
      </c>
    </row>
    <row r="27" spans="1:19" x14ac:dyDescent="0.25">
      <c r="A27" s="2"/>
      <c r="B27" s="8" t="s">
        <v>30</v>
      </c>
      <c r="C27" s="3">
        <v>0.7</v>
      </c>
      <c r="D27" s="3">
        <v>2.6720000000000002</v>
      </c>
      <c r="E27" s="3">
        <f t="shared" ref="E27" si="15">D27*C27</f>
        <v>1.8704000000000001</v>
      </c>
      <c r="F27" s="2"/>
      <c r="G27" s="2"/>
      <c r="H27" s="2"/>
      <c r="I27" s="2"/>
      <c r="J27" s="2"/>
      <c r="K27" s="2">
        <v>1</v>
      </c>
      <c r="L27" s="2">
        <f t="shared" ref="L27" si="16">SUM(F27:K27)</f>
        <v>1</v>
      </c>
      <c r="M27" s="5">
        <f t="shared" si="12"/>
        <v>1.8704000000000001</v>
      </c>
      <c r="N27" s="2"/>
      <c r="O27" s="2"/>
      <c r="P27" s="2">
        <f t="shared" si="13"/>
        <v>0</v>
      </c>
      <c r="Q27" s="2"/>
      <c r="R27" s="2"/>
      <c r="S27" s="2">
        <f t="shared" si="14"/>
        <v>0</v>
      </c>
    </row>
    <row r="28" spans="1:19" x14ac:dyDescent="0.25">
      <c r="A28" s="2"/>
      <c r="B28" s="8" t="s">
        <v>15</v>
      </c>
      <c r="C28" s="3">
        <v>1.83</v>
      </c>
      <c r="D28" s="3">
        <v>2.6720000000000002</v>
      </c>
      <c r="E28" s="3">
        <f t="shared" si="10"/>
        <v>4.8897600000000008</v>
      </c>
      <c r="F28" s="2">
        <v>5</v>
      </c>
      <c r="G28" s="2">
        <v>4</v>
      </c>
      <c r="H28" s="2">
        <v>4</v>
      </c>
      <c r="I28" s="2">
        <v>9</v>
      </c>
      <c r="J28" s="2">
        <v>7</v>
      </c>
      <c r="K28" s="2">
        <v>3</v>
      </c>
      <c r="L28" s="2">
        <f t="shared" si="11"/>
        <v>32</v>
      </c>
      <c r="M28" s="5">
        <f t="shared" si="12"/>
        <v>156.47232000000002</v>
      </c>
      <c r="N28" s="2"/>
      <c r="O28" s="2"/>
      <c r="P28" s="2">
        <f t="shared" si="13"/>
        <v>0</v>
      </c>
      <c r="Q28" s="2"/>
      <c r="R28" s="2"/>
      <c r="S28" s="2">
        <f t="shared" si="14"/>
        <v>0</v>
      </c>
    </row>
    <row r="29" spans="1:19" x14ac:dyDescent="0.25">
      <c r="A29" s="2"/>
      <c r="B29" s="8" t="s">
        <v>24</v>
      </c>
      <c r="C29" s="3">
        <v>1.83</v>
      </c>
      <c r="D29" s="3">
        <v>2.6720000000000002</v>
      </c>
      <c r="E29" s="3">
        <f t="shared" si="10"/>
        <v>4.8897600000000008</v>
      </c>
      <c r="F29" s="2">
        <v>5</v>
      </c>
      <c r="G29" s="2">
        <v>4</v>
      </c>
      <c r="H29" s="2">
        <v>1</v>
      </c>
      <c r="I29" s="2">
        <v>1</v>
      </c>
      <c r="J29" s="2">
        <v>4</v>
      </c>
      <c r="K29" s="2">
        <v>4</v>
      </c>
      <c r="L29" s="2">
        <f t="shared" si="11"/>
        <v>19</v>
      </c>
      <c r="M29" s="5">
        <f t="shared" si="12"/>
        <v>92.905440000000013</v>
      </c>
      <c r="N29" s="2"/>
      <c r="O29" s="2"/>
      <c r="P29" s="2">
        <f t="shared" si="13"/>
        <v>0</v>
      </c>
      <c r="Q29" s="2"/>
      <c r="R29" s="2"/>
      <c r="S29" s="2">
        <f t="shared" si="14"/>
        <v>0</v>
      </c>
    </row>
    <row r="30" spans="1:19" x14ac:dyDescent="0.25">
      <c r="A30" s="2" t="s">
        <v>38</v>
      </c>
      <c r="B30" s="8" t="s">
        <v>25</v>
      </c>
      <c r="C30" s="3">
        <v>1.83</v>
      </c>
      <c r="D30" s="3">
        <v>2.6720000000000002</v>
      </c>
      <c r="E30" s="3">
        <f t="shared" si="10"/>
        <v>4.8897600000000008</v>
      </c>
      <c r="F30" s="2">
        <v>1</v>
      </c>
      <c r="G30" s="2"/>
      <c r="H30" s="2">
        <v>1</v>
      </c>
      <c r="I30" s="2">
        <v>1</v>
      </c>
      <c r="J30" s="2"/>
      <c r="K30" s="2"/>
      <c r="L30" s="2">
        <f t="shared" si="11"/>
        <v>3</v>
      </c>
      <c r="M30" s="5">
        <f t="shared" si="12"/>
        <v>14.669280000000002</v>
      </c>
      <c r="N30" s="2"/>
      <c r="O30" s="2"/>
      <c r="P30" s="2">
        <f t="shared" si="13"/>
        <v>0</v>
      </c>
      <c r="Q30" s="2"/>
      <c r="R30" s="2"/>
      <c r="S30" s="2">
        <f t="shared" si="14"/>
        <v>0</v>
      </c>
    </row>
    <row r="31" spans="1:19" x14ac:dyDescent="0.25">
      <c r="A31" s="2" t="s">
        <v>39</v>
      </c>
      <c r="B31" s="8" t="s">
        <v>17</v>
      </c>
      <c r="C31" s="3">
        <f>0.87+1.83</f>
        <v>2.7</v>
      </c>
      <c r="D31" s="3">
        <v>2.6720000000000002</v>
      </c>
      <c r="E31" s="3">
        <f t="shared" ref="E31" si="17">D31*C31</f>
        <v>7.2144000000000013</v>
      </c>
      <c r="F31" s="2"/>
      <c r="G31" s="2"/>
      <c r="H31" s="2"/>
      <c r="I31" s="2"/>
      <c r="J31" s="2">
        <v>1</v>
      </c>
      <c r="K31" s="2"/>
      <c r="L31" s="2">
        <f t="shared" ref="L31" si="18">SUM(F31:K31)</f>
        <v>1</v>
      </c>
      <c r="M31" s="5">
        <f t="shared" si="12"/>
        <v>7.2144000000000013</v>
      </c>
      <c r="N31" s="2"/>
      <c r="O31" s="2"/>
      <c r="P31" s="2">
        <f t="shared" si="13"/>
        <v>0</v>
      </c>
      <c r="Q31" s="2"/>
      <c r="R31" s="2"/>
      <c r="S31" s="2">
        <f t="shared" si="14"/>
        <v>0</v>
      </c>
    </row>
    <row r="32" spans="1:19" x14ac:dyDescent="0.25">
      <c r="A32" s="2" t="s">
        <v>39</v>
      </c>
      <c r="B32" s="8" t="s">
        <v>27</v>
      </c>
      <c r="C32" s="3">
        <f>0.87+1.83</f>
        <v>2.7</v>
      </c>
      <c r="D32" s="3">
        <v>2.6720000000000002</v>
      </c>
      <c r="E32" s="3">
        <f t="shared" si="10"/>
        <v>7.2144000000000013</v>
      </c>
      <c r="F32" s="2"/>
      <c r="G32" s="2">
        <v>1</v>
      </c>
      <c r="H32" s="2"/>
      <c r="I32" s="2"/>
      <c r="J32" s="2"/>
      <c r="K32" s="2"/>
      <c r="L32" s="2">
        <f t="shared" si="11"/>
        <v>1</v>
      </c>
      <c r="M32" s="5">
        <f t="shared" si="12"/>
        <v>7.2144000000000013</v>
      </c>
      <c r="N32" s="2"/>
      <c r="O32" s="2"/>
      <c r="P32" s="2">
        <f t="shared" si="13"/>
        <v>0</v>
      </c>
      <c r="Q32" s="2"/>
      <c r="R32" s="2"/>
      <c r="S32" s="2">
        <f t="shared" si="14"/>
        <v>0</v>
      </c>
    </row>
    <row r="33" spans="1:19" x14ac:dyDescent="0.25">
      <c r="A33" s="2"/>
      <c r="B33" s="8" t="s">
        <v>9</v>
      </c>
      <c r="C33" s="3">
        <v>0.8</v>
      </c>
      <c r="D33" s="3">
        <v>1.77</v>
      </c>
      <c r="E33" s="3">
        <f t="shared" si="10"/>
        <v>1.4160000000000001</v>
      </c>
      <c r="F33" s="2">
        <f>2+2*8</f>
        <v>18</v>
      </c>
      <c r="G33" s="2">
        <f>2+2*8</f>
        <v>18</v>
      </c>
      <c r="H33" s="2">
        <f>2+2*8</f>
        <v>18</v>
      </c>
      <c r="I33" s="2">
        <f>2+2*8</f>
        <v>18</v>
      </c>
      <c r="J33" s="2">
        <f>1+2*8</f>
        <v>17</v>
      </c>
      <c r="K33" s="2">
        <f>2+2*8</f>
        <v>18</v>
      </c>
      <c r="L33" s="2">
        <f t="shared" si="11"/>
        <v>107</v>
      </c>
      <c r="M33" s="5">
        <f t="shared" si="12"/>
        <v>151.51200000000003</v>
      </c>
      <c r="N33" s="2"/>
      <c r="O33" s="2"/>
      <c r="P33" s="2">
        <f t="shared" si="13"/>
        <v>0</v>
      </c>
      <c r="Q33" s="2"/>
      <c r="R33" s="2"/>
      <c r="S33" s="2">
        <f t="shared" si="14"/>
        <v>0</v>
      </c>
    </row>
    <row r="34" spans="1:19" x14ac:dyDescent="0.25">
      <c r="A34" s="2"/>
      <c r="B34" s="8" t="s">
        <v>40</v>
      </c>
      <c r="C34" s="3">
        <v>0.8</v>
      </c>
      <c r="D34" s="3">
        <v>3.31</v>
      </c>
      <c r="E34" s="3">
        <f t="shared" ref="E34" si="19">D34*C34</f>
        <v>2.6480000000000001</v>
      </c>
      <c r="F34" s="2"/>
      <c r="G34" s="2"/>
      <c r="H34" s="2"/>
      <c r="I34" s="2"/>
      <c r="J34" s="2">
        <v>1</v>
      </c>
      <c r="K34" s="2"/>
      <c r="L34" s="2">
        <f t="shared" ref="L34" si="20">SUM(F34:K34)</f>
        <v>1</v>
      </c>
      <c r="M34" s="5">
        <f t="shared" si="12"/>
        <v>2.6480000000000001</v>
      </c>
      <c r="N34" s="2"/>
      <c r="O34" s="2"/>
      <c r="P34" s="2">
        <f t="shared" si="13"/>
        <v>0</v>
      </c>
      <c r="Q34" s="2"/>
      <c r="R34" s="2"/>
      <c r="S34" s="2">
        <f t="shared" si="14"/>
        <v>0</v>
      </c>
    </row>
    <row r="35" spans="1:19" x14ac:dyDescent="0.25">
      <c r="A35" s="2"/>
      <c r="B35" s="8" t="s">
        <v>11</v>
      </c>
      <c r="C35" s="3">
        <v>0.8</v>
      </c>
      <c r="D35" s="3">
        <v>1.766</v>
      </c>
      <c r="E35" s="3">
        <f t="shared" si="10"/>
        <v>1.4128000000000001</v>
      </c>
      <c r="F35" s="2">
        <f>2+2*8</f>
        <v>18</v>
      </c>
      <c r="G35" s="2"/>
      <c r="H35" s="2"/>
      <c r="I35" s="2"/>
      <c r="J35" s="2">
        <f>1+1*8</f>
        <v>9</v>
      </c>
      <c r="K35" s="2">
        <f>2+2*8</f>
        <v>18</v>
      </c>
      <c r="L35" s="12">
        <f t="shared" si="11"/>
        <v>45</v>
      </c>
      <c r="M35" s="5">
        <f t="shared" si="12"/>
        <v>63.576000000000001</v>
      </c>
      <c r="N35" s="2"/>
      <c r="O35" s="2"/>
      <c r="P35" s="2">
        <f t="shared" si="13"/>
        <v>0</v>
      </c>
      <c r="Q35" s="2"/>
      <c r="R35" s="2"/>
      <c r="S35" s="2">
        <f t="shared" si="14"/>
        <v>0</v>
      </c>
    </row>
    <row r="36" spans="1:19" x14ac:dyDescent="0.25">
      <c r="A36" s="2"/>
      <c r="B36" s="8" t="s">
        <v>36</v>
      </c>
      <c r="C36" s="3">
        <v>0.8</v>
      </c>
      <c r="D36" s="3">
        <v>1.766</v>
      </c>
      <c r="E36" s="3">
        <f t="shared" ref="E36:E38" si="21">D36*C36</f>
        <v>1.4128000000000001</v>
      </c>
      <c r="F36" s="2"/>
      <c r="G36" s="2">
        <f>2+2*8</f>
        <v>18</v>
      </c>
      <c r="H36" s="2"/>
      <c r="I36" s="2"/>
      <c r="J36" s="2"/>
      <c r="K36" s="2">
        <f>2+1*8</f>
        <v>10</v>
      </c>
      <c r="L36" s="2">
        <f t="shared" ref="L36:L38" si="22">SUM(F36:K36)</f>
        <v>28</v>
      </c>
      <c r="M36" s="5">
        <f t="shared" si="12"/>
        <v>39.558399999999999</v>
      </c>
      <c r="N36" s="2"/>
      <c r="O36" s="2"/>
      <c r="P36" s="2">
        <f t="shared" si="13"/>
        <v>0</v>
      </c>
      <c r="Q36" s="2"/>
      <c r="R36" s="2"/>
      <c r="S36" s="2">
        <f t="shared" si="14"/>
        <v>0</v>
      </c>
    </row>
    <row r="37" spans="1:19" x14ac:dyDescent="0.25">
      <c r="A37" s="2" t="s">
        <v>108</v>
      </c>
      <c r="B37" s="8" t="s">
        <v>107</v>
      </c>
      <c r="C37" s="3">
        <v>0.8</v>
      </c>
      <c r="D37" s="3">
        <v>1.766</v>
      </c>
      <c r="E37" s="3">
        <f t="shared" si="21"/>
        <v>1.4128000000000001</v>
      </c>
      <c r="F37" s="2"/>
      <c r="G37" s="2"/>
      <c r="H37" s="2"/>
      <c r="I37" s="2"/>
      <c r="J37" s="2">
        <v>1</v>
      </c>
      <c r="K37" s="2"/>
      <c r="L37" s="12">
        <f t="shared" si="22"/>
        <v>1</v>
      </c>
      <c r="M37" s="5">
        <f t="shared" si="12"/>
        <v>1.4128000000000001</v>
      </c>
      <c r="N37" s="2"/>
      <c r="O37" s="2"/>
      <c r="P37" s="2">
        <f t="shared" si="13"/>
        <v>0</v>
      </c>
      <c r="Q37" s="2"/>
      <c r="R37" s="2"/>
      <c r="S37" s="2">
        <f t="shared" si="14"/>
        <v>0</v>
      </c>
    </row>
    <row r="38" spans="1:19" x14ac:dyDescent="0.25">
      <c r="A38" s="2"/>
      <c r="B38" s="8" t="s">
        <v>13</v>
      </c>
      <c r="C38" s="3">
        <v>0.7</v>
      </c>
      <c r="D38" s="3">
        <v>1.766</v>
      </c>
      <c r="E38" s="3">
        <f t="shared" si="21"/>
        <v>1.2362</v>
      </c>
      <c r="F38" s="2"/>
      <c r="G38" s="2"/>
      <c r="H38" s="2"/>
      <c r="I38" s="2"/>
      <c r="J38" s="2"/>
      <c r="K38" s="2">
        <f>1+1*8</f>
        <v>9</v>
      </c>
      <c r="L38" s="2">
        <f t="shared" si="22"/>
        <v>9</v>
      </c>
      <c r="M38" s="5">
        <f t="shared" si="12"/>
        <v>11.1258</v>
      </c>
      <c r="N38" s="2"/>
      <c r="O38" s="2"/>
      <c r="P38" s="2">
        <f t="shared" si="13"/>
        <v>0</v>
      </c>
      <c r="Q38" s="2"/>
      <c r="R38" s="2"/>
      <c r="S38" s="2">
        <f t="shared" si="14"/>
        <v>0</v>
      </c>
    </row>
    <row r="39" spans="1:19" x14ac:dyDescent="0.25">
      <c r="A39" s="2" t="s">
        <v>108</v>
      </c>
      <c r="B39" s="8" t="s">
        <v>14</v>
      </c>
      <c r="C39" s="3">
        <v>1.83</v>
      </c>
      <c r="D39" s="3">
        <v>1.766</v>
      </c>
      <c r="E39" s="3">
        <f t="shared" ref="E39:E45" si="23">D39*C39</f>
        <v>3.2317800000000001</v>
      </c>
      <c r="F39" s="2">
        <f>10+7*8</f>
        <v>66</v>
      </c>
      <c r="G39" s="2">
        <f>8+4*8</f>
        <v>40</v>
      </c>
      <c r="H39" s="2">
        <f>10+5*8</f>
        <v>50</v>
      </c>
      <c r="I39" s="2">
        <f>10+5*8</f>
        <v>50</v>
      </c>
      <c r="J39" s="2">
        <f>12+6+7+6+7*2+6*2+7</f>
        <v>64</v>
      </c>
      <c r="K39" s="2">
        <f>6+5*8</f>
        <v>46</v>
      </c>
      <c r="L39" s="2">
        <f t="shared" si="11"/>
        <v>316</v>
      </c>
      <c r="M39" s="5">
        <f t="shared" si="12"/>
        <v>1021.24248</v>
      </c>
      <c r="N39" s="2"/>
      <c r="O39" s="2"/>
      <c r="P39" s="2">
        <f t="shared" si="13"/>
        <v>0</v>
      </c>
      <c r="Q39" s="2"/>
      <c r="R39" s="2"/>
      <c r="S39" s="2">
        <f t="shared" si="14"/>
        <v>0</v>
      </c>
    </row>
    <row r="40" spans="1:19" x14ac:dyDescent="0.25">
      <c r="A40" s="2" t="s">
        <v>108</v>
      </c>
      <c r="B40" s="8" t="s">
        <v>35</v>
      </c>
      <c r="C40" s="3">
        <v>1.83</v>
      </c>
      <c r="D40" s="3">
        <v>1.766</v>
      </c>
      <c r="E40" s="3">
        <f t="shared" ref="E40:E44" si="24">D40*C40</f>
        <v>3.2317800000000001</v>
      </c>
      <c r="F40" s="2">
        <f>8+5*8</f>
        <v>48</v>
      </c>
      <c r="G40" s="2">
        <f>8+5*8</f>
        <v>48</v>
      </c>
      <c r="H40" s="2">
        <f>5+3*8</f>
        <v>29</v>
      </c>
      <c r="I40" s="2">
        <f>4+2*8</f>
        <v>20</v>
      </c>
      <c r="J40" s="2">
        <f>8+4*8</f>
        <v>40</v>
      </c>
      <c r="K40" s="2">
        <f>8+4*8</f>
        <v>40</v>
      </c>
      <c r="L40" s="2">
        <f t="shared" si="11"/>
        <v>225</v>
      </c>
      <c r="M40" s="5">
        <f t="shared" si="12"/>
        <v>727.15049999999997</v>
      </c>
      <c r="N40" s="2"/>
      <c r="O40" s="2"/>
      <c r="P40" s="2">
        <f t="shared" si="13"/>
        <v>0</v>
      </c>
      <c r="Q40" s="2"/>
      <c r="R40" s="2"/>
      <c r="S40" s="2">
        <f t="shared" si="14"/>
        <v>0</v>
      </c>
    </row>
    <row r="41" spans="1:19" x14ac:dyDescent="0.25">
      <c r="A41" s="2" t="s">
        <v>108</v>
      </c>
      <c r="B41" s="8" t="s">
        <v>37</v>
      </c>
      <c r="C41" s="3">
        <v>1.83</v>
      </c>
      <c r="D41" s="3">
        <v>1.766</v>
      </c>
      <c r="E41" s="3">
        <f t="shared" si="24"/>
        <v>3.2317800000000001</v>
      </c>
      <c r="F41" s="2"/>
      <c r="G41" s="2">
        <f>1+1+1*2+1</f>
        <v>5</v>
      </c>
      <c r="H41" s="2"/>
      <c r="I41" s="2"/>
      <c r="J41" s="2"/>
      <c r="K41" s="2"/>
      <c r="L41" s="2">
        <f t="shared" si="11"/>
        <v>5</v>
      </c>
      <c r="M41" s="5">
        <f t="shared" si="12"/>
        <v>16.158899999999999</v>
      </c>
      <c r="N41" s="2"/>
      <c r="O41" s="2"/>
      <c r="P41" s="2">
        <f t="shared" si="13"/>
        <v>0</v>
      </c>
      <c r="Q41" s="2"/>
      <c r="R41" s="2"/>
      <c r="S41" s="2">
        <f t="shared" si="14"/>
        <v>0</v>
      </c>
    </row>
    <row r="42" spans="1:19" x14ac:dyDescent="0.25">
      <c r="A42" s="2"/>
      <c r="B42" s="8" t="s">
        <v>75</v>
      </c>
      <c r="C42" s="3">
        <v>1.83</v>
      </c>
      <c r="D42" s="3">
        <v>1.766</v>
      </c>
      <c r="E42" s="3">
        <f t="shared" si="24"/>
        <v>3.2317800000000001</v>
      </c>
      <c r="F42" s="2"/>
      <c r="G42" s="2"/>
      <c r="H42" s="2"/>
      <c r="I42" s="2"/>
      <c r="J42" s="2">
        <f>1*8</f>
        <v>8</v>
      </c>
      <c r="K42" s="2"/>
      <c r="L42" s="2">
        <f t="shared" ref="L42" si="25">SUM(F42:K42)</f>
        <v>8</v>
      </c>
      <c r="M42" s="5">
        <f t="shared" si="12"/>
        <v>25.854240000000001</v>
      </c>
      <c r="N42" s="2"/>
      <c r="O42" s="2"/>
      <c r="P42" s="2">
        <f t="shared" si="13"/>
        <v>0</v>
      </c>
      <c r="Q42" s="2"/>
      <c r="R42" s="2"/>
      <c r="S42" s="2">
        <f t="shared" si="14"/>
        <v>0</v>
      </c>
    </row>
    <row r="43" spans="1:19" x14ac:dyDescent="0.25">
      <c r="A43" s="2" t="s">
        <v>108</v>
      </c>
      <c r="B43" s="8" t="s">
        <v>16</v>
      </c>
      <c r="C43" s="3">
        <f>0.87+1.83</f>
        <v>2.7</v>
      </c>
      <c r="D43" s="3">
        <v>1.766</v>
      </c>
      <c r="E43" s="3">
        <f t="shared" ref="E43" si="26">D43*C43</f>
        <v>4.7682000000000002</v>
      </c>
      <c r="F43" s="2"/>
      <c r="G43" s="2"/>
      <c r="H43" s="2"/>
      <c r="I43" s="2"/>
      <c r="J43" s="2">
        <f>1+1+1*2</f>
        <v>4</v>
      </c>
      <c r="K43" s="2"/>
      <c r="L43" s="2">
        <f t="shared" ref="L43" si="27">SUM(F43:K43)</f>
        <v>4</v>
      </c>
      <c r="M43" s="5">
        <f t="shared" si="12"/>
        <v>19.072800000000001</v>
      </c>
      <c r="N43" s="2"/>
      <c r="O43" s="2"/>
      <c r="P43" s="2">
        <f t="shared" si="13"/>
        <v>0</v>
      </c>
      <c r="Q43" s="2"/>
      <c r="R43" s="2"/>
      <c r="S43" s="2">
        <f t="shared" si="14"/>
        <v>0</v>
      </c>
    </row>
    <row r="44" spans="1:19" x14ac:dyDescent="0.25">
      <c r="A44" s="2" t="s">
        <v>108</v>
      </c>
      <c r="B44" s="8" t="s">
        <v>59</v>
      </c>
      <c r="C44" s="3">
        <f>0.87+1.83</f>
        <v>2.7</v>
      </c>
      <c r="D44" s="3">
        <v>1.766</v>
      </c>
      <c r="E44" s="3">
        <f t="shared" si="24"/>
        <v>4.7682000000000002</v>
      </c>
      <c r="F44" s="2"/>
      <c r="G44" s="2">
        <f>1+1+1*2</f>
        <v>4</v>
      </c>
      <c r="H44" s="2"/>
      <c r="I44" s="2"/>
      <c r="J44" s="2"/>
      <c r="K44" s="2"/>
      <c r="L44" s="2">
        <f t="shared" si="11"/>
        <v>4</v>
      </c>
      <c r="M44" s="5">
        <f t="shared" si="12"/>
        <v>19.072800000000001</v>
      </c>
      <c r="N44" s="2"/>
      <c r="O44" s="2"/>
      <c r="P44" s="2">
        <f t="shared" si="13"/>
        <v>0</v>
      </c>
      <c r="Q44" s="2"/>
      <c r="R44" s="2"/>
      <c r="S44" s="2">
        <f t="shared" si="14"/>
        <v>0</v>
      </c>
    </row>
    <row r="45" spans="1:19" x14ac:dyDescent="0.25">
      <c r="A45" s="2"/>
      <c r="B45" s="8" t="s">
        <v>8</v>
      </c>
      <c r="C45" s="3">
        <v>0.8</v>
      </c>
      <c r="D45" s="3">
        <v>0.8</v>
      </c>
      <c r="E45" s="3">
        <f t="shared" si="23"/>
        <v>0.64000000000000012</v>
      </c>
      <c r="F45" s="2">
        <v>1</v>
      </c>
      <c r="G45" s="2">
        <v>1</v>
      </c>
      <c r="H45" s="2">
        <v>1</v>
      </c>
      <c r="I45" s="2">
        <v>1</v>
      </c>
      <c r="J45" s="2">
        <v>1</v>
      </c>
      <c r="K45" s="2">
        <v>1</v>
      </c>
      <c r="L45" s="2">
        <f t="shared" si="11"/>
        <v>6</v>
      </c>
      <c r="M45" s="5">
        <f t="shared" si="12"/>
        <v>3.8400000000000007</v>
      </c>
      <c r="N45" s="2"/>
      <c r="O45" s="2"/>
      <c r="P45" s="2">
        <f t="shared" si="13"/>
        <v>0</v>
      </c>
      <c r="Q45" s="2"/>
      <c r="R45" s="2"/>
      <c r="S45" s="2">
        <f t="shared" si="14"/>
        <v>0</v>
      </c>
    </row>
    <row r="46" spans="1:19" x14ac:dyDescent="0.25">
      <c r="A46" s="43" t="s">
        <v>41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4"/>
      <c r="O46" s="44"/>
      <c r="P46" s="44"/>
      <c r="Q46" s="44"/>
      <c r="R46" s="44"/>
      <c r="S46" s="44">
        <f>SUM(S47:S51)</f>
        <v>0</v>
      </c>
    </row>
    <row r="47" spans="1:19" x14ac:dyDescent="0.25">
      <c r="A47" s="2">
        <v>1</v>
      </c>
      <c r="B47" s="8" t="s">
        <v>44</v>
      </c>
      <c r="C47" s="16">
        <v>0.86</v>
      </c>
      <c r="D47" s="16">
        <v>2.44</v>
      </c>
      <c r="E47" s="3">
        <f>C47*D47+C48*D48</f>
        <v>3.9880199999999997</v>
      </c>
      <c r="F47" s="2">
        <f>3*8</f>
        <v>24</v>
      </c>
      <c r="G47" s="2">
        <f>2*8</f>
        <v>16</v>
      </c>
      <c r="H47" s="2">
        <f>4*8</f>
        <v>32</v>
      </c>
      <c r="I47" s="2">
        <f>5*8</f>
        <v>40</v>
      </c>
      <c r="J47" s="2">
        <f>5*8</f>
        <v>40</v>
      </c>
      <c r="K47" s="2">
        <f>4*8</f>
        <v>32</v>
      </c>
      <c r="L47" s="2">
        <f t="shared" si="11"/>
        <v>184</v>
      </c>
      <c r="M47" s="5">
        <f>E47*L47</f>
        <v>733.79567999999995</v>
      </c>
      <c r="N47" s="2"/>
      <c r="O47" s="2"/>
      <c r="P47" s="2">
        <f>SUM(N47:O47)</f>
        <v>0</v>
      </c>
      <c r="Q47" s="2"/>
      <c r="R47" s="2"/>
      <c r="S47" s="2">
        <f>SUM(Q47:R47)</f>
        <v>0</v>
      </c>
    </row>
    <row r="48" spans="1:19" x14ac:dyDescent="0.25">
      <c r="A48" s="2"/>
      <c r="B48" s="9" t="s">
        <v>108</v>
      </c>
      <c r="C48" s="16">
        <v>1.07</v>
      </c>
      <c r="D48" s="16">
        <v>1.766</v>
      </c>
      <c r="E48" s="3"/>
      <c r="F48" s="2"/>
      <c r="G48" s="2"/>
      <c r="H48" s="2"/>
      <c r="I48" s="2"/>
      <c r="J48" s="2"/>
      <c r="K48" s="2"/>
      <c r="L48" s="2">
        <f t="shared" si="11"/>
        <v>0</v>
      </c>
      <c r="M48" s="5"/>
      <c r="N48" s="2"/>
      <c r="O48" s="2"/>
      <c r="P48" s="2"/>
      <c r="Q48" s="2"/>
      <c r="R48" s="2"/>
      <c r="S48" s="2"/>
    </row>
    <row r="49" spans="1:19" x14ac:dyDescent="0.25">
      <c r="A49" s="2">
        <v>2</v>
      </c>
      <c r="B49" s="8" t="s">
        <v>45</v>
      </c>
      <c r="C49" s="16">
        <v>0.86</v>
      </c>
      <c r="D49" s="16">
        <v>2.44</v>
      </c>
      <c r="E49" s="3">
        <f>C49*D49+C50*D50</f>
        <v>3.9880199999999997</v>
      </c>
      <c r="F49" s="2">
        <f>2*8</f>
        <v>16</v>
      </c>
      <c r="G49" s="2">
        <f>5*8</f>
        <v>40</v>
      </c>
      <c r="H49" s="2">
        <f>3*8</f>
        <v>24</v>
      </c>
      <c r="I49" s="2">
        <f>2*8</f>
        <v>16</v>
      </c>
      <c r="J49" s="2">
        <f>4*8</f>
        <v>32</v>
      </c>
      <c r="K49" s="2">
        <f>1*8</f>
        <v>8</v>
      </c>
      <c r="L49" s="2">
        <f t="shared" si="11"/>
        <v>136</v>
      </c>
      <c r="M49" s="5">
        <f>E49*L49</f>
        <v>542.37072000000001</v>
      </c>
      <c r="N49" s="2"/>
      <c r="O49" s="2"/>
      <c r="P49" s="2">
        <f>SUM(N49:O49)</f>
        <v>0</v>
      </c>
      <c r="Q49" s="2"/>
      <c r="R49" s="2"/>
      <c r="S49" s="2">
        <f>SUM(Q49:R49)</f>
        <v>0</v>
      </c>
    </row>
    <row r="50" spans="1:19" x14ac:dyDescent="0.25">
      <c r="A50" s="2"/>
      <c r="B50" s="9" t="s">
        <v>108</v>
      </c>
      <c r="C50" s="16">
        <v>1.07</v>
      </c>
      <c r="D50" s="16">
        <v>1.766</v>
      </c>
      <c r="E50" s="3"/>
      <c r="F50" s="2"/>
      <c r="G50" s="2"/>
      <c r="H50" s="2"/>
      <c r="I50" s="2"/>
      <c r="J50" s="2"/>
      <c r="K50" s="2"/>
      <c r="L50" s="2">
        <f t="shared" si="11"/>
        <v>0</v>
      </c>
      <c r="M50" s="5"/>
      <c r="N50" s="2"/>
      <c r="O50" s="2"/>
      <c r="P50" s="2"/>
      <c r="Q50" s="2"/>
      <c r="R50" s="2"/>
      <c r="S50" s="2"/>
    </row>
    <row r="51" spans="1:19" x14ac:dyDescent="0.25">
      <c r="A51" s="2">
        <v>3</v>
      </c>
      <c r="B51" s="8" t="s">
        <v>46</v>
      </c>
      <c r="C51" s="16">
        <v>0.86</v>
      </c>
      <c r="D51" s="16">
        <v>2.44</v>
      </c>
      <c r="E51" s="3">
        <f>C51*D51+C52*D52</f>
        <v>3.9880199999999997</v>
      </c>
      <c r="F51" s="2">
        <f>1*8</f>
        <v>8</v>
      </c>
      <c r="G51" s="2"/>
      <c r="H51" s="2"/>
      <c r="I51" s="2"/>
      <c r="J51" s="2"/>
      <c r="K51" s="2">
        <f>1*8</f>
        <v>8</v>
      </c>
      <c r="L51" s="2">
        <f t="shared" si="11"/>
        <v>16</v>
      </c>
      <c r="M51" s="5">
        <f>E51*L51</f>
        <v>63.808319999999995</v>
      </c>
      <c r="N51" s="2"/>
      <c r="O51" s="2"/>
      <c r="P51" s="2">
        <f>SUM(N51:O51)</f>
        <v>0</v>
      </c>
      <c r="Q51" s="2"/>
      <c r="R51" s="2"/>
      <c r="S51" s="2">
        <f>SUM(Q51:R51)</f>
        <v>0</v>
      </c>
    </row>
    <row r="52" spans="1:19" x14ac:dyDescent="0.25">
      <c r="A52" s="2"/>
      <c r="B52" s="9"/>
      <c r="C52" s="16">
        <v>1.07</v>
      </c>
      <c r="D52" s="16">
        <v>1.766</v>
      </c>
      <c r="E52" s="3"/>
      <c r="F52" s="2"/>
      <c r="G52" s="2"/>
      <c r="H52" s="2"/>
      <c r="I52" s="2"/>
      <c r="J52" s="2"/>
      <c r="K52" s="2"/>
      <c r="L52" s="2">
        <f t="shared" si="11"/>
        <v>0</v>
      </c>
      <c r="M52" s="5"/>
      <c r="N52" s="2"/>
      <c r="O52" s="2"/>
      <c r="P52" s="2"/>
      <c r="Q52" s="2"/>
      <c r="R52" s="2"/>
      <c r="S52" s="2"/>
    </row>
    <row r="53" spans="1:19" x14ac:dyDescent="0.25">
      <c r="A53" s="43" t="s">
        <v>42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4"/>
      <c r="O53" s="44"/>
      <c r="P53" s="44"/>
      <c r="Q53" s="44"/>
      <c r="R53" s="44"/>
      <c r="S53" s="44">
        <f>SUM(S54:S101)</f>
        <v>0</v>
      </c>
    </row>
    <row r="54" spans="1:19" x14ac:dyDescent="0.25">
      <c r="A54" s="2"/>
      <c r="B54" s="8" t="s">
        <v>96</v>
      </c>
      <c r="C54" s="3">
        <v>2.7</v>
      </c>
      <c r="D54" s="3">
        <v>2.82</v>
      </c>
      <c r="E54" s="3">
        <f t="shared" ref="E54" si="28">D54*C54</f>
        <v>7.6139999999999999</v>
      </c>
      <c r="F54" s="2"/>
      <c r="G54" s="2"/>
      <c r="H54" s="2">
        <f>1+1*2+1</f>
        <v>4</v>
      </c>
      <c r="I54" s="2">
        <f>1+1*2+1</f>
        <v>4</v>
      </c>
      <c r="J54" s="2"/>
      <c r="K54" s="2"/>
      <c r="L54" s="2">
        <f t="shared" ref="L54" si="29">SUM(F54:K54)</f>
        <v>8</v>
      </c>
      <c r="M54" s="5">
        <f t="shared" ref="M54:M101" si="30">E54*L54</f>
        <v>60.911999999999999</v>
      </c>
      <c r="N54" s="2"/>
      <c r="O54" s="2"/>
      <c r="P54" s="2">
        <f t="shared" ref="P54:P101" si="31">SUM(N54:O54)</f>
        <v>0</v>
      </c>
      <c r="Q54" s="2"/>
      <c r="R54" s="2"/>
      <c r="S54" s="2">
        <f t="shared" ref="S54:S101" si="32">SUM(Q54:R54)</f>
        <v>0</v>
      </c>
    </row>
    <row r="55" spans="1:19" x14ac:dyDescent="0.25">
      <c r="A55" s="2"/>
      <c r="B55" s="8" t="s">
        <v>64</v>
      </c>
      <c r="C55" s="3">
        <v>2.7</v>
      </c>
      <c r="D55" s="3">
        <v>2.0459999999999998</v>
      </c>
      <c r="E55" s="3">
        <f t="shared" ref="E55:E60" si="33">D55*C55</f>
        <v>5.5241999999999996</v>
      </c>
      <c r="F55" s="2"/>
      <c r="G55" s="2"/>
      <c r="H55" s="2">
        <f>1+1+1*2</f>
        <v>4</v>
      </c>
      <c r="I55" s="2">
        <f>1+1+1*2</f>
        <v>4</v>
      </c>
      <c r="J55" s="2"/>
      <c r="K55" s="2"/>
      <c r="L55" s="2">
        <f t="shared" si="11"/>
        <v>8</v>
      </c>
      <c r="M55" s="5">
        <f t="shared" si="30"/>
        <v>44.193599999999996</v>
      </c>
      <c r="N55" s="2"/>
      <c r="O55" s="2"/>
      <c r="P55" s="2">
        <f t="shared" si="31"/>
        <v>0</v>
      </c>
      <c r="Q55" s="2"/>
      <c r="R55" s="2"/>
      <c r="S55" s="2">
        <f t="shared" si="32"/>
        <v>0</v>
      </c>
    </row>
    <row r="56" spans="1:19" x14ac:dyDescent="0.25">
      <c r="A56" s="2"/>
      <c r="B56" s="8" t="s">
        <v>106</v>
      </c>
      <c r="C56" s="3">
        <v>2.75</v>
      </c>
      <c r="D56" s="3">
        <v>2.82</v>
      </c>
      <c r="E56" s="3">
        <f t="shared" si="33"/>
        <v>7.7549999999999999</v>
      </c>
      <c r="F56" s="2"/>
      <c r="G56" s="2"/>
      <c r="H56" s="2"/>
      <c r="I56" s="2"/>
      <c r="J56" s="2">
        <f>1+1+1*2+1*2+1</f>
        <v>7</v>
      </c>
      <c r="K56" s="2"/>
      <c r="L56" s="2">
        <f t="shared" si="11"/>
        <v>7</v>
      </c>
      <c r="M56" s="5">
        <f t="shared" si="30"/>
        <v>54.284999999999997</v>
      </c>
      <c r="N56" s="2"/>
      <c r="O56" s="2"/>
      <c r="P56" s="2">
        <f t="shared" si="31"/>
        <v>0</v>
      </c>
      <c r="Q56" s="2"/>
      <c r="R56" s="2"/>
      <c r="S56" s="2">
        <f t="shared" si="32"/>
        <v>0</v>
      </c>
    </row>
    <row r="57" spans="1:19" x14ac:dyDescent="0.25">
      <c r="A57" s="2"/>
      <c r="B57" s="8" t="s">
        <v>70</v>
      </c>
      <c r="C57" s="3">
        <v>2.75</v>
      </c>
      <c r="D57" s="3">
        <v>2.0459999999999998</v>
      </c>
      <c r="E57" s="3">
        <f t="shared" si="33"/>
        <v>5.6264999999999992</v>
      </c>
      <c r="F57" s="2"/>
      <c r="G57" s="2"/>
      <c r="H57" s="2"/>
      <c r="I57" s="2"/>
      <c r="J57" s="2">
        <f>1</f>
        <v>1</v>
      </c>
      <c r="K57" s="2"/>
      <c r="L57" s="2">
        <f t="shared" si="11"/>
        <v>1</v>
      </c>
      <c r="M57" s="5">
        <f t="shared" si="30"/>
        <v>5.6264999999999992</v>
      </c>
      <c r="N57" s="2"/>
      <c r="O57" s="2"/>
      <c r="P57" s="2">
        <f t="shared" si="31"/>
        <v>0</v>
      </c>
      <c r="Q57" s="2"/>
      <c r="R57" s="2"/>
      <c r="S57" s="2">
        <f t="shared" si="32"/>
        <v>0</v>
      </c>
    </row>
    <row r="58" spans="1:19" x14ac:dyDescent="0.25">
      <c r="A58" s="2"/>
      <c r="B58" s="8" t="s">
        <v>100</v>
      </c>
      <c r="C58" s="3">
        <v>2.77</v>
      </c>
      <c r="D58" s="3">
        <v>2.82</v>
      </c>
      <c r="E58" s="3">
        <f t="shared" si="33"/>
        <v>7.8113999999999999</v>
      </c>
      <c r="F58" s="2"/>
      <c r="G58" s="2"/>
      <c r="H58" s="2"/>
      <c r="I58" s="2">
        <f>1+1+1*2+1*2+1</f>
        <v>7</v>
      </c>
      <c r="J58" s="2"/>
      <c r="K58" s="2"/>
      <c r="L58" s="2">
        <f t="shared" ref="L58" si="34">SUM(F58:K58)</f>
        <v>7</v>
      </c>
      <c r="M58" s="5">
        <f t="shared" si="30"/>
        <v>54.6798</v>
      </c>
      <c r="N58" s="2"/>
      <c r="O58" s="2"/>
      <c r="P58" s="2">
        <f t="shared" si="31"/>
        <v>0</v>
      </c>
      <c r="Q58" s="2"/>
      <c r="R58" s="2"/>
      <c r="S58" s="2">
        <f t="shared" si="32"/>
        <v>0</v>
      </c>
    </row>
    <row r="59" spans="1:19" x14ac:dyDescent="0.25">
      <c r="A59" s="2"/>
      <c r="B59" s="8" t="s">
        <v>66</v>
      </c>
      <c r="C59" s="3">
        <v>2.77</v>
      </c>
      <c r="D59" s="3">
        <v>2.0459999999999998</v>
      </c>
      <c r="E59" s="3">
        <f t="shared" si="33"/>
        <v>5.6674199999999999</v>
      </c>
      <c r="F59" s="2"/>
      <c r="G59" s="2"/>
      <c r="H59" s="2"/>
      <c r="I59" s="2">
        <f>1</f>
        <v>1</v>
      </c>
      <c r="J59" s="2"/>
      <c r="K59" s="2"/>
      <c r="L59" s="2">
        <f t="shared" si="11"/>
        <v>1</v>
      </c>
      <c r="M59" s="5">
        <f t="shared" si="30"/>
        <v>5.6674199999999999</v>
      </c>
      <c r="N59" s="2"/>
      <c r="O59" s="2"/>
      <c r="P59" s="2">
        <f t="shared" si="31"/>
        <v>0</v>
      </c>
      <c r="Q59" s="2"/>
      <c r="R59" s="2"/>
      <c r="S59" s="2">
        <f t="shared" si="32"/>
        <v>0</v>
      </c>
    </row>
    <row r="60" spans="1:19" x14ac:dyDescent="0.25">
      <c r="A60" s="2"/>
      <c r="B60" s="8" t="s">
        <v>93</v>
      </c>
      <c r="C60" s="3">
        <v>2.8</v>
      </c>
      <c r="D60" s="3">
        <v>2.82</v>
      </c>
      <c r="E60" s="3">
        <f t="shared" si="33"/>
        <v>7.895999999999999</v>
      </c>
      <c r="F60" s="2"/>
      <c r="G60" s="2">
        <f>1+1+1*2+1*2+1</f>
        <v>7</v>
      </c>
      <c r="H60" s="2"/>
      <c r="I60" s="2"/>
      <c r="J60" s="2"/>
      <c r="K60" s="2"/>
      <c r="L60" s="2">
        <f t="shared" ref="L60" si="35">SUM(F60:K60)</f>
        <v>7</v>
      </c>
      <c r="M60" s="5">
        <f t="shared" si="30"/>
        <v>55.271999999999991</v>
      </c>
      <c r="N60" s="2"/>
      <c r="O60" s="2"/>
      <c r="P60" s="2">
        <f t="shared" si="31"/>
        <v>0</v>
      </c>
      <c r="Q60" s="2"/>
      <c r="R60" s="2"/>
      <c r="S60" s="2">
        <f t="shared" si="32"/>
        <v>0</v>
      </c>
    </row>
    <row r="61" spans="1:19" x14ac:dyDescent="0.25">
      <c r="A61" s="2"/>
      <c r="B61" s="8" t="s">
        <v>56</v>
      </c>
      <c r="C61" s="3">
        <v>2.8</v>
      </c>
      <c r="D61" s="3">
        <v>2.0459999999999998</v>
      </c>
      <c r="E61" s="3">
        <f t="shared" ref="E61:E71" si="36">D61*C61</f>
        <v>5.7287999999999988</v>
      </c>
      <c r="F61" s="2"/>
      <c r="G61" s="2">
        <f>1</f>
        <v>1</v>
      </c>
      <c r="H61" s="2"/>
      <c r="I61" s="2"/>
      <c r="J61" s="2"/>
      <c r="K61" s="2"/>
      <c r="L61" s="2">
        <f t="shared" si="11"/>
        <v>1</v>
      </c>
      <c r="M61" s="5">
        <f t="shared" si="30"/>
        <v>5.7287999999999988</v>
      </c>
      <c r="N61" s="2"/>
      <c r="O61" s="2"/>
      <c r="P61" s="2">
        <f t="shared" si="31"/>
        <v>0</v>
      </c>
      <c r="Q61" s="2"/>
      <c r="R61" s="2"/>
      <c r="S61" s="2">
        <f t="shared" si="32"/>
        <v>0</v>
      </c>
    </row>
    <row r="62" spans="1:19" x14ac:dyDescent="0.25">
      <c r="A62" s="2"/>
      <c r="B62" s="8" t="s">
        <v>52</v>
      </c>
      <c r="C62" s="3">
        <v>2.85</v>
      </c>
      <c r="D62" s="3">
        <v>2.82</v>
      </c>
      <c r="E62" s="3">
        <f>D62*C62</f>
        <v>8.036999999999999</v>
      </c>
      <c r="F62" s="2"/>
      <c r="G62" s="2">
        <f>1+1+1+1*2+1*2+1</f>
        <v>8</v>
      </c>
      <c r="H62" s="2"/>
      <c r="I62" s="2"/>
      <c r="J62" s="2"/>
      <c r="K62" s="2"/>
      <c r="L62" s="2">
        <f t="shared" si="11"/>
        <v>8</v>
      </c>
      <c r="M62" s="5">
        <f t="shared" si="30"/>
        <v>64.295999999999992</v>
      </c>
      <c r="N62" s="2"/>
      <c r="O62" s="2"/>
      <c r="P62" s="2">
        <f t="shared" si="31"/>
        <v>0</v>
      </c>
      <c r="Q62" s="2"/>
      <c r="R62" s="2"/>
      <c r="S62" s="2">
        <f t="shared" si="32"/>
        <v>0</v>
      </c>
    </row>
    <row r="63" spans="1:19" x14ac:dyDescent="0.25">
      <c r="A63" s="2"/>
      <c r="B63" s="8" t="s">
        <v>105</v>
      </c>
      <c r="C63" s="3">
        <v>2.88</v>
      </c>
      <c r="D63" s="3">
        <v>2.82</v>
      </c>
      <c r="E63" s="3">
        <f t="shared" ref="E63" si="37">D63*C63</f>
        <v>8.121599999999999</v>
      </c>
      <c r="F63" s="2"/>
      <c r="G63" s="2"/>
      <c r="H63" s="2"/>
      <c r="I63" s="2"/>
      <c r="J63" s="2">
        <f>1+1+1*2+1*2+1</f>
        <v>7</v>
      </c>
      <c r="K63" s="2"/>
      <c r="L63" s="2">
        <f t="shared" ref="L63" si="38">SUM(F63:K63)</f>
        <v>7</v>
      </c>
      <c r="M63" s="5">
        <f t="shared" si="30"/>
        <v>56.851199999999992</v>
      </c>
      <c r="N63" s="2"/>
      <c r="O63" s="2"/>
      <c r="P63" s="2">
        <f t="shared" si="31"/>
        <v>0</v>
      </c>
      <c r="Q63" s="2"/>
      <c r="R63" s="2"/>
      <c r="S63" s="2">
        <f t="shared" si="32"/>
        <v>0</v>
      </c>
    </row>
    <row r="64" spans="1:19" x14ac:dyDescent="0.25">
      <c r="A64" s="2"/>
      <c r="B64" s="8" t="s">
        <v>69</v>
      </c>
      <c r="C64" s="3">
        <v>2.88</v>
      </c>
      <c r="D64" s="3">
        <v>2.0459999999999998</v>
      </c>
      <c r="E64" s="3">
        <f t="shared" ref="E64:E65" si="39">D64*C64</f>
        <v>5.8924799999999991</v>
      </c>
      <c r="F64" s="2"/>
      <c r="G64" s="2"/>
      <c r="H64" s="2"/>
      <c r="I64" s="2"/>
      <c r="J64" s="2">
        <f>1</f>
        <v>1</v>
      </c>
      <c r="K64" s="2"/>
      <c r="L64" s="2">
        <f t="shared" si="11"/>
        <v>1</v>
      </c>
      <c r="M64" s="5">
        <f t="shared" si="30"/>
        <v>5.8924799999999991</v>
      </c>
      <c r="N64" s="2"/>
      <c r="O64" s="2"/>
      <c r="P64" s="2">
        <f t="shared" si="31"/>
        <v>0</v>
      </c>
      <c r="Q64" s="2"/>
      <c r="R64" s="2"/>
      <c r="S64" s="2">
        <f t="shared" si="32"/>
        <v>0</v>
      </c>
    </row>
    <row r="65" spans="1:19" x14ac:dyDescent="0.25">
      <c r="A65" s="2"/>
      <c r="B65" s="8" t="s">
        <v>95</v>
      </c>
      <c r="C65" s="3">
        <v>2.89</v>
      </c>
      <c r="D65" s="3">
        <v>2.82</v>
      </c>
      <c r="E65" s="3">
        <f t="shared" si="39"/>
        <v>8.149799999999999</v>
      </c>
      <c r="F65" s="2"/>
      <c r="G65" s="2"/>
      <c r="H65" s="2">
        <f>2+2*2+2</f>
        <v>8</v>
      </c>
      <c r="I65" s="2">
        <f>2+2*2+2</f>
        <v>8</v>
      </c>
      <c r="J65" s="2"/>
      <c r="K65" s="2"/>
      <c r="L65" s="2">
        <f t="shared" ref="L65" si="40">SUM(F65:K65)</f>
        <v>16</v>
      </c>
      <c r="M65" s="5">
        <f t="shared" si="30"/>
        <v>130.39679999999998</v>
      </c>
      <c r="N65" s="2"/>
      <c r="O65" s="2"/>
      <c r="P65" s="2">
        <f t="shared" si="31"/>
        <v>0</v>
      </c>
      <c r="Q65" s="2"/>
      <c r="R65" s="2"/>
      <c r="S65" s="2">
        <f t="shared" si="32"/>
        <v>0</v>
      </c>
    </row>
    <row r="66" spans="1:19" x14ac:dyDescent="0.25">
      <c r="A66" s="2"/>
      <c r="B66" s="8" t="s">
        <v>63</v>
      </c>
      <c r="C66" s="3">
        <v>2.89</v>
      </c>
      <c r="D66" s="3">
        <v>2.0459999999999998</v>
      </c>
      <c r="E66" s="3">
        <f t="shared" si="36"/>
        <v>5.9129399999999999</v>
      </c>
      <c r="F66" s="2"/>
      <c r="G66" s="2"/>
      <c r="H66" s="2">
        <f>2+2+2*2</f>
        <v>8</v>
      </c>
      <c r="I66" s="2">
        <f>2+2+2*2</f>
        <v>8</v>
      </c>
      <c r="J66" s="2"/>
      <c r="K66" s="2"/>
      <c r="L66" s="2">
        <f t="shared" si="11"/>
        <v>16</v>
      </c>
      <c r="M66" s="5">
        <f t="shared" si="30"/>
        <v>94.607039999999998</v>
      </c>
      <c r="N66" s="2"/>
      <c r="O66" s="2"/>
      <c r="P66" s="2">
        <f t="shared" si="31"/>
        <v>0</v>
      </c>
      <c r="Q66" s="2"/>
      <c r="R66" s="2"/>
      <c r="S66" s="2">
        <f t="shared" si="32"/>
        <v>0</v>
      </c>
    </row>
    <row r="67" spans="1:19" x14ac:dyDescent="0.25">
      <c r="A67" s="2"/>
      <c r="B67" s="8" t="s">
        <v>57</v>
      </c>
      <c r="C67" s="3">
        <v>3.03</v>
      </c>
      <c r="D67" s="3">
        <v>2.82</v>
      </c>
      <c r="E67" s="3">
        <f t="shared" si="36"/>
        <v>8.5445999999999991</v>
      </c>
      <c r="F67" s="2"/>
      <c r="G67" s="2">
        <f>1+2+2+2*2+2*2+2</f>
        <v>15</v>
      </c>
      <c r="H67" s="2">
        <f>1+1+1+1*2+1*2+1</f>
        <v>8</v>
      </c>
      <c r="I67" s="2"/>
      <c r="J67" s="2"/>
      <c r="K67" s="2"/>
      <c r="L67" s="2">
        <f t="shared" si="11"/>
        <v>23</v>
      </c>
      <c r="M67" s="5">
        <f t="shared" si="30"/>
        <v>196.52579999999998</v>
      </c>
      <c r="N67" s="2"/>
      <c r="O67" s="2"/>
      <c r="P67" s="2">
        <f t="shared" si="31"/>
        <v>0</v>
      </c>
      <c r="Q67" s="2"/>
      <c r="R67" s="2"/>
      <c r="S67" s="2">
        <f t="shared" si="32"/>
        <v>0</v>
      </c>
    </row>
    <row r="68" spans="1:19" x14ac:dyDescent="0.25">
      <c r="A68" s="2"/>
      <c r="B68" s="8" t="s">
        <v>55</v>
      </c>
      <c r="C68" s="3">
        <v>3.03</v>
      </c>
      <c r="D68" s="3">
        <v>2.0459999999999998</v>
      </c>
      <c r="E68" s="3">
        <f t="shared" ref="E68:E69" si="41">D68*C68</f>
        <v>6.1993799999999988</v>
      </c>
      <c r="F68" s="2"/>
      <c r="G68" s="2">
        <f>1</f>
        <v>1</v>
      </c>
      <c r="H68" s="2"/>
      <c r="I68" s="2"/>
      <c r="J68" s="2"/>
      <c r="K68" s="2"/>
      <c r="L68" s="2">
        <f t="shared" si="11"/>
        <v>1</v>
      </c>
      <c r="M68" s="5">
        <f t="shared" si="30"/>
        <v>6.1993799999999988</v>
      </c>
      <c r="N68" s="2"/>
      <c r="O68" s="2"/>
      <c r="P68" s="2">
        <f t="shared" si="31"/>
        <v>0</v>
      </c>
      <c r="Q68" s="2"/>
      <c r="R68" s="2"/>
      <c r="S68" s="2">
        <f t="shared" si="32"/>
        <v>0</v>
      </c>
    </row>
    <row r="69" spans="1:19" x14ac:dyDescent="0.25">
      <c r="A69" s="2"/>
      <c r="B69" s="8" t="s">
        <v>92</v>
      </c>
      <c r="C69" s="3">
        <v>3.1</v>
      </c>
      <c r="D69" s="3">
        <v>2.82</v>
      </c>
      <c r="E69" s="3">
        <f t="shared" si="41"/>
        <v>8.7419999999999991</v>
      </c>
      <c r="F69" s="2"/>
      <c r="G69" s="2">
        <f>1+1*2+1</f>
        <v>4</v>
      </c>
      <c r="H69" s="2"/>
      <c r="I69" s="2"/>
      <c r="J69" s="2"/>
      <c r="K69" s="2"/>
      <c r="L69" s="2">
        <f t="shared" ref="L69" si="42">SUM(F69:K69)</f>
        <v>4</v>
      </c>
      <c r="M69" s="5">
        <f t="shared" si="30"/>
        <v>34.967999999999996</v>
      </c>
      <c r="N69" s="2"/>
      <c r="O69" s="2"/>
      <c r="P69" s="2">
        <f t="shared" si="31"/>
        <v>0</v>
      </c>
      <c r="Q69" s="2"/>
      <c r="R69" s="2"/>
      <c r="S69" s="2">
        <f t="shared" si="32"/>
        <v>0</v>
      </c>
    </row>
    <row r="70" spans="1:19" x14ac:dyDescent="0.25">
      <c r="A70" s="2"/>
      <c r="B70" s="8" t="s">
        <v>54</v>
      </c>
      <c r="C70" s="3">
        <v>3.1</v>
      </c>
      <c r="D70" s="3">
        <v>2.0459999999999998</v>
      </c>
      <c r="E70" s="3">
        <f t="shared" si="36"/>
        <v>6.3426</v>
      </c>
      <c r="F70" s="2"/>
      <c r="G70" s="2">
        <f>1+1+1*2</f>
        <v>4</v>
      </c>
      <c r="H70" s="2"/>
      <c r="I70" s="2"/>
      <c r="J70" s="2"/>
      <c r="K70" s="2"/>
      <c r="L70" s="2">
        <f t="shared" si="11"/>
        <v>4</v>
      </c>
      <c r="M70" s="5">
        <f t="shared" si="30"/>
        <v>25.3704</v>
      </c>
      <c r="N70" s="2"/>
      <c r="O70" s="2"/>
      <c r="P70" s="2">
        <f t="shared" si="31"/>
        <v>0</v>
      </c>
      <c r="Q70" s="2"/>
      <c r="R70" s="2"/>
      <c r="S70" s="2">
        <f t="shared" si="32"/>
        <v>0</v>
      </c>
    </row>
    <row r="71" spans="1:19" x14ac:dyDescent="0.25">
      <c r="A71" s="2"/>
      <c r="B71" s="8" t="s">
        <v>81</v>
      </c>
      <c r="C71" s="3">
        <v>3.19</v>
      </c>
      <c r="D71" s="3">
        <v>2.82</v>
      </c>
      <c r="E71" s="3">
        <f t="shared" si="36"/>
        <v>8.9957999999999991</v>
      </c>
      <c r="F71" s="2">
        <f>2+2+2*2+2*2+2</f>
        <v>14</v>
      </c>
      <c r="G71" s="2"/>
      <c r="H71" s="2"/>
      <c r="I71" s="2"/>
      <c r="J71" s="2"/>
      <c r="K71" s="2"/>
      <c r="L71" s="2">
        <f t="shared" ref="L71" si="43">SUM(F71:K71)</f>
        <v>14</v>
      </c>
      <c r="M71" s="5">
        <f t="shared" si="30"/>
        <v>125.94119999999998</v>
      </c>
      <c r="N71" s="2"/>
      <c r="O71" s="2"/>
      <c r="P71" s="2">
        <f t="shared" si="31"/>
        <v>0</v>
      </c>
      <c r="Q71" s="2"/>
      <c r="R71" s="2"/>
      <c r="S71" s="2">
        <f t="shared" si="32"/>
        <v>0</v>
      </c>
    </row>
    <row r="72" spans="1:19" x14ac:dyDescent="0.25">
      <c r="A72" s="2"/>
      <c r="B72" s="8" t="s">
        <v>48</v>
      </c>
      <c r="C72" s="3">
        <v>3.19</v>
      </c>
      <c r="D72" s="3">
        <v>2.0459999999999998</v>
      </c>
      <c r="E72" s="3">
        <f t="shared" ref="E72:E101" si="44">D72*C72</f>
        <v>6.5267399999999993</v>
      </c>
      <c r="F72" s="2">
        <f>2</f>
        <v>2</v>
      </c>
      <c r="G72" s="2"/>
      <c r="H72" s="2"/>
      <c r="I72" s="2"/>
      <c r="J72" s="2"/>
      <c r="K72" s="2"/>
      <c r="L72" s="2">
        <f t="shared" si="11"/>
        <v>2</v>
      </c>
      <c r="M72" s="5">
        <f t="shared" si="30"/>
        <v>13.053479999999999</v>
      </c>
      <c r="N72" s="2"/>
      <c r="O72" s="2"/>
      <c r="P72" s="2">
        <f t="shared" si="31"/>
        <v>0</v>
      </c>
      <c r="Q72" s="2"/>
      <c r="R72" s="2"/>
      <c r="S72" s="2">
        <f t="shared" si="32"/>
        <v>0</v>
      </c>
    </row>
    <row r="73" spans="1:19" x14ac:dyDescent="0.25">
      <c r="A73" s="2"/>
      <c r="B73" s="8" t="s">
        <v>58</v>
      </c>
      <c r="C73" s="3">
        <v>3.2</v>
      </c>
      <c r="D73" s="3">
        <v>2.82</v>
      </c>
      <c r="E73" s="3">
        <f t="shared" si="44"/>
        <v>9.0239999999999991</v>
      </c>
      <c r="F73" s="2"/>
      <c r="G73" s="2">
        <f>1+1+1+1*2+1*2+1</f>
        <v>8</v>
      </c>
      <c r="H73" s="2"/>
      <c r="I73" s="2"/>
      <c r="J73" s="2"/>
      <c r="K73" s="2"/>
      <c r="L73" s="2">
        <f t="shared" si="11"/>
        <v>8</v>
      </c>
      <c r="M73" s="5">
        <f t="shared" si="30"/>
        <v>72.191999999999993</v>
      </c>
      <c r="N73" s="2"/>
      <c r="O73" s="2"/>
      <c r="P73" s="2">
        <f t="shared" si="31"/>
        <v>0</v>
      </c>
      <c r="Q73" s="2"/>
      <c r="R73" s="2"/>
      <c r="S73" s="2">
        <f t="shared" si="32"/>
        <v>0</v>
      </c>
    </row>
    <row r="74" spans="1:19" x14ac:dyDescent="0.25">
      <c r="A74" s="2"/>
      <c r="B74" s="8" t="s">
        <v>68</v>
      </c>
      <c r="C74" s="3">
        <v>3.36</v>
      </c>
      <c r="D74" s="3">
        <v>2.82</v>
      </c>
      <c r="E74" s="3">
        <f t="shared" si="44"/>
        <v>9.4751999999999992</v>
      </c>
      <c r="F74" s="2"/>
      <c r="G74" s="2"/>
      <c r="H74" s="2"/>
      <c r="I74" s="2"/>
      <c r="J74" s="2">
        <f>1+1+1+1*2+1*2+1</f>
        <v>8</v>
      </c>
      <c r="K74" s="2"/>
      <c r="L74" s="2">
        <f t="shared" si="11"/>
        <v>8</v>
      </c>
      <c r="M74" s="5">
        <f t="shared" si="30"/>
        <v>75.801599999999993</v>
      </c>
      <c r="N74" s="2"/>
      <c r="O74" s="2"/>
      <c r="P74" s="2">
        <f t="shared" si="31"/>
        <v>0</v>
      </c>
      <c r="Q74" s="2"/>
      <c r="R74" s="2"/>
      <c r="S74" s="2">
        <f t="shared" si="32"/>
        <v>0</v>
      </c>
    </row>
    <row r="75" spans="1:19" x14ac:dyDescent="0.25">
      <c r="A75" s="2"/>
      <c r="B75" s="8" t="s">
        <v>67</v>
      </c>
      <c r="C75" s="3">
        <v>6.19</v>
      </c>
      <c r="D75" s="3">
        <v>2.82</v>
      </c>
      <c r="E75" s="3">
        <f t="shared" ref="E75:E80" si="45">D75*C75</f>
        <v>17.4558</v>
      </c>
      <c r="F75" s="2"/>
      <c r="G75" s="2"/>
      <c r="H75" s="2"/>
      <c r="I75" s="2"/>
      <c r="J75" s="2">
        <f>1+1+1+1*2+1*2+1</f>
        <v>8</v>
      </c>
      <c r="K75" s="2"/>
      <c r="L75" s="2">
        <f t="shared" si="11"/>
        <v>8</v>
      </c>
      <c r="M75" s="5">
        <f t="shared" si="30"/>
        <v>139.6464</v>
      </c>
      <c r="N75" s="2"/>
      <c r="O75" s="2"/>
      <c r="P75" s="2">
        <f t="shared" si="31"/>
        <v>0</v>
      </c>
      <c r="Q75" s="2"/>
      <c r="R75" s="2"/>
      <c r="S75" s="2">
        <f t="shared" si="32"/>
        <v>0</v>
      </c>
    </row>
    <row r="76" spans="1:19" x14ac:dyDescent="0.25">
      <c r="A76" s="2"/>
      <c r="B76" s="8" t="s">
        <v>88</v>
      </c>
      <c r="C76" s="3">
        <f>1.13+3.1</f>
        <v>4.2300000000000004</v>
      </c>
      <c r="D76" s="3">
        <v>2.82</v>
      </c>
      <c r="E76" s="3">
        <f t="shared" si="45"/>
        <v>11.928600000000001</v>
      </c>
      <c r="F76" s="2"/>
      <c r="G76" s="2"/>
      <c r="H76" s="2"/>
      <c r="I76" s="2"/>
      <c r="J76" s="2"/>
      <c r="K76" s="2">
        <f>1+1*2+1</f>
        <v>4</v>
      </c>
      <c r="L76" s="2">
        <f t="shared" ref="L76" si="46">SUM(F76:K76)</f>
        <v>4</v>
      </c>
      <c r="M76" s="5">
        <f t="shared" si="30"/>
        <v>47.714400000000005</v>
      </c>
      <c r="N76" s="2"/>
      <c r="O76" s="2"/>
      <c r="P76" s="2">
        <f t="shared" si="31"/>
        <v>0</v>
      </c>
      <c r="Q76" s="2"/>
      <c r="R76" s="2"/>
      <c r="S76" s="2">
        <f t="shared" si="32"/>
        <v>0</v>
      </c>
    </row>
    <row r="77" spans="1:19" x14ac:dyDescent="0.25">
      <c r="A77" s="2"/>
      <c r="B77" s="8" t="s">
        <v>78</v>
      </c>
      <c r="C77" s="3">
        <f>1.13+3.1</f>
        <v>4.2300000000000004</v>
      </c>
      <c r="D77" s="3">
        <v>2.0459999999999998</v>
      </c>
      <c r="E77" s="3">
        <f t="shared" si="45"/>
        <v>8.6545799999999993</v>
      </c>
      <c r="F77" s="2"/>
      <c r="G77" s="2"/>
      <c r="H77" s="2"/>
      <c r="I77" s="2"/>
      <c r="J77" s="2"/>
      <c r="K77" s="2">
        <f>1+1+1*2</f>
        <v>4</v>
      </c>
      <c r="L77" s="12">
        <f t="shared" ref="L77:L78" si="47">SUM(F77:K77)</f>
        <v>4</v>
      </c>
      <c r="M77" s="5">
        <f t="shared" si="30"/>
        <v>34.618319999999997</v>
      </c>
      <c r="N77" s="2"/>
      <c r="O77" s="2"/>
      <c r="P77" s="2">
        <f t="shared" si="31"/>
        <v>0</v>
      </c>
      <c r="Q77" s="2"/>
      <c r="R77" s="2"/>
      <c r="S77" s="2">
        <f t="shared" si="32"/>
        <v>0</v>
      </c>
    </row>
    <row r="78" spans="1:19" x14ac:dyDescent="0.25">
      <c r="A78" s="2"/>
      <c r="B78" s="8" t="s">
        <v>104</v>
      </c>
      <c r="C78" s="3">
        <f>3.13+1.13</f>
        <v>4.26</v>
      </c>
      <c r="D78" s="3">
        <v>2.82</v>
      </c>
      <c r="E78" s="3">
        <f t="shared" si="45"/>
        <v>12.013199999999999</v>
      </c>
      <c r="F78" s="2"/>
      <c r="G78" s="2"/>
      <c r="H78" s="2"/>
      <c r="I78" s="2"/>
      <c r="J78" s="2">
        <f t="shared" ref="J78:J79" si="48">1+1*2+1</f>
        <v>4</v>
      </c>
      <c r="K78" s="2"/>
      <c r="L78" s="12">
        <f t="shared" si="47"/>
        <v>4</v>
      </c>
      <c r="M78" s="5">
        <f t="shared" si="30"/>
        <v>48.052799999999998</v>
      </c>
      <c r="N78" s="2"/>
      <c r="O78" s="2"/>
      <c r="P78" s="2">
        <f t="shared" si="31"/>
        <v>0</v>
      </c>
      <c r="Q78" s="2"/>
      <c r="R78" s="2"/>
      <c r="S78" s="2">
        <f t="shared" si="32"/>
        <v>0</v>
      </c>
    </row>
    <row r="79" spans="1:19" x14ac:dyDescent="0.25">
      <c r="A79" s="2"/>
      <c r="B79" s="8" t="s">
        <v>72</v>
      </c>
      <c r="C79" s="3">
        <f>3.13+1.13</f>
        <v>4.26</v>
      </c>
      <c r="D79" s="3">
        <v>2.0459999999999998</v>
      </c>
      <c r="E79" s="3">
        <f t="shared" si="45"/>
        <v>8.715959999999999</v>
      </c>
      <c r="F79" s="2"/>
      <c r="G79" s="2"/>
      <c r="H79" s="2"/>
      <c r="I79" s="2"/>
      <c r="J79" s="2">
        <f t="shared" si="48"/>
        <v>4</v>
      </c>
      <c r="K79" s="2"/>
      <c r="L79" s="12">
        <f t="shared" si="11"/>
        <v>4</v>
      </c>
      <c r="M79" s="5">
        <f t="shared" si="30"/>
        <v>34.863839999999996</v>
      </c>
      <c r="N79" s="2"/>
      <c r="O79" s="2"/>
      <c r="P79" s="2">
        <f t="shared" si="31"/>
        <v>0</v>
      </c>
      <c r="Q79" s="2"/>
      <c r="R79" s="2"/>
      <c r="S79" s="2">
        <f t="shared" si="32"/>
        <v>0</v>
      </c>
    </row>
    <row r="80" spans="1:19" x14ac:dyDescent="0.25">
      <c r="A80" s="2"/>
      <c r="B80" s="8" t="s">
        <v>94</v>
      </c>
      <c r="C80" s="3">
        <f>1.1+3.15</f>
        <v>4.25</v>
      </c>
      <c r="D80" s="3">
        <v>2.82</v>
      </c>
      <c r="E80" s="3">
        <f t="shared" si="45"/>
        <v>11.984999999999999</v>
      </c>
      <c r="F80" s="2"/>
      <c r="G80" s="2"/>
      <c r="H80" s="2">
        <f>1+1*2+1</f>
        <v>4</v>
      </c>
      <c r="I80" s="2"/>
      <c r="J80" s="2"/>
      <c r="K80" s="2"/>
      <c r="L80" s="12">
        <f t="shared" ref="L80" si="49">SUM(F80:K80)</f>
        <v>4</v>
      </c>
      <c r="M80" s="5">
        <f t="shared" si="30"/>
        <v>47.94</v>
      </c>
      <c r="N80" s="2"/>
      <c r="O80" s="2"/>
      <c r="P80" s="2">
        <f t="shared" si="31"/>
        <v>0</v>
      </c>
      <c r="Q80" s="2"/>
      <c r="R80" s="2"/>
      <c r="S80" s="2">
        <f t="shared" si="32"/>
        <v>0</v>
      </c>
    </row>
    <row r="81" spans="1:19" x14ac:dyDescent="0.25">
      <c r="A81" s="2"/>
      <c r="B81" s="8" t="s">
        <v>62</v>
      </c>
      <c r="C81" s="3">
        <f>1.1+3.15</f>
        <v>4.25</v>
      </c>
      <c r="D81" s="3">
        <v>2.0459999999999998</v>
      </c>
      <c r="E81" s="3">
        <f t="shared" si="44"/>
        <v>8.6954999999999991</v>
      </c>
      <c r="F81" s="2"/>
      <c r="G81" s="2"/>
      <c r="H81" s="2">
        <f>1+1*2+1</f>
        <v>4</v>
      </c>
      <c r="I81" s="2"/>
      <c r="J81" s="2"/>
      <c r="K81" s="2"/>
      <c r="L81" s="12">
        <f t="shared" si="11"/>
        <v>4</v>
      </c>
      <c r="M81" s="5">
        <f t="shared" si="30"/>
        <v>34.781999999999996</v>
      </c>
      <c r="N81" s="2"/>
      <c r="O81" s="2"/>
      <c r="P81" s="2">
        <f t="shared" si="31"/>
        <v>0</v>
      </c>
      <c r="Q81" s="2"/>
      <c r="R81" s="2"/>
      <c r="S81" s="2">
        <f t="shared" si="32"/>
        <v>0</v>
      </c>
    </row>
    <row r="82" spans="1:19" x14ac:dyDescent="0.25">
      <c r="A82" s="2"/>
      <c r="B82" s="8" t="s">
        <v>84</v>
      </c>
      <c r="C82" s="3">
        <f>1.13+3.15</f>
        <v>4.2799999999999994</v>
      </c>
      <c r="D82" s="3">
        <v>2.82</v>
      </c>
      <c r="E82" s="3">
        <f t="shared" ref="E82" si="50">D82*C82</f>
        <v>12.069599999999998</v>
      </c>
      <c r="F82" s="2">
        <f t="shared" ref="F82:F83" si="51">1+1*2+1</f>
        <v>4</v>
      </c>
      <c r="G82" s="2"/>
      <c r="H82" s="2"/>
      <c r="I82" s="2"/>
      <c r="J82" s="2"/>
      <c r="K82" s="2"/>
      <c r="L82" s="12">
        <f t="shared" ref="L82" si="52">SUM(F82:K82)</f>
        <v>4</v>
      </c>
      <c r="M82" s="5">
        <f t="shared" si="30"/>
        <v>48.278399999999991</v>
      </c>
      <c r="N82" s="2"/>
      <c r="O82" s="2"/>
      <c r="P82" s="2">
        <f t="shared" si="31"/>
        <v>0</v>
      </c>
      <c r="Q82" s="2"/>
      <c r="R82" s="2"/>
      <c r="S82" s="2">
        <f t="shared" si="32"/>
        <v>0</v>
      </c>
    </row>
    <row r="83" spans="1:19" x14ac:dyDescent="0.25">
      <c r="A83" s="2"/>
      <c r="B83" s="8" t="s">
        <v>49</v>
      </c>
      <c r="C83" s="3">
        <f>1.13+3.15</f>
        <v>4.2799999999999994</v>
      </c>
      <c r="D83" s="3">
        <v>2.0459999999999998</v>
      </c>
      <c r="E83" s="3">
        <f t="shared" si="44"/>
        <v>8.7568799999999971</v>
      </c>
      <c r="F83" s="2">
        <f t="shared" si="51"/>
        <v>4</v>
      </c>
      <c r="G83" s="2"/>
      <c r="H83" s="2"/>
      <c r="I83" s="2"/>
      <c r="J83" s="2"/>
      <c r="K83" s="2"/>
      <c r="L83" s="12">
        <f t="shared" si="11"/>
        <v>4</v>
      </c>
      <c r="M83" s="5">
        <f t="shared" si="30"/>
        <v>35.027519999999988</v>
      </c>
      <c r="N83" s="2"/>
      <c r="O83" s="2"/>
      <c r="P83" s="2">
        <f t="shared" si="31"/>
        <v>0</v>
      </c>
      <c r="Q83" s="2"/>
      <c r="R83" s="2"/>
      <c r="S83" s="2">
        <f t="shared" si="32"/>
        <v>0</v>
      </c>
    </row>
    <row r="84" spans="1:19" x14ac:dyDescent="0.25">
      <c r="A84" s="2"/>
      <c r="B84" s="8" t="s">
        <v>97</v>
      </c>
      <c r="C84" s="3">
        <f>3.2+1.15</f>
        <v>4.3499999999999996</v>
      </c>
      <c r="D84" s="3">
        <v>2.82</v>
      </c>
      <c r="E84" s="3">
        <f t="shared" ref="E84" si="53">D84*C84</f>
        <v>12.266999999999998</v>
      </c>
      <c r="F84" s="2"/>
      <c r="G84" s="2"/>
      <c r="H84" s="2">
        <f>1+1*2+1</f>
        <v>4</v>
      </c>
      <c r="I84" s="2"/>
      <c r="J84" s="2"/>
      <c r="K84" s="2"/>
      <c r="L84" s="12">
        <f t="shared" ref="L84" si="54">SUM(F84:K84)</f>
        <v>4</v>
      </c>
      <c r="M84" s="5">
        <f t="shared" si="30"/>
        <v>49.067999999999991</v>
      </c>
      <c r="N84" s="2"/>
      <c r="O84" s="2"/>
      <c r="P84" s="2">
        <f t="shared" si="31"/>
        <v>0</v>
      </c>
      <c r="Q84" s="2"/>
      <c r="R84" s="2"/>
      <c r="S84" s="2">
        <f t="shared" si="32"/>
        <v>0</v>
      </c>
    </row>
    <row r="85" spans="1:19" x14ac:dyDescent="0.25">
      <c r="A85" s="2"/>
      <c r="B85" s="8" t="s">
        <v>60</v>
      </c>
      <c r="C85" s="3">
        <f>3.2+1.15</f>
        <v>4.3499999999999996</v>
      </c>
      <c r="D85" s="3">
        <v>2.0459999999999998</v>
      </c>
      <c r="E85" s="3">
        <f t="shared" ref="E85:E92" si="55">D85*C85</f>
        <v>8.9000999999999983</v>
      </c>
      <c r="F85" s="2"/>
      <c r="G85" s="2"/>
      <c r="H85" s="2">
        <f>1+1+1*2</f>
        <v>4</v>
      </c>
      <c r="I85" s="2"/>
      <c r="J85" s="2"/>
      <c r="K85" s="2"/>
      <c r="L85" s="12">
        <f t="shared" si="11"/>
        <v>4</v>
      </c>
      <c r="M85" s="5">
        <f t="shared" si="30"/>
        <v>35.600399999999993</v>
      </c>
      <c r="N85" s="2"/>
      <c r="O85" s="2"/>
      <c r="P85" s="2">
        <f t="shared" si="31"/>
        <v>0</v>
      </c>
      <c r="Q85" s="2"/>
      <c r="R85" s="2"/>
      <c r="S85" s="2">
        <f t="shared" si="32"/>
        <v>0</v>
      </c>
    </row>
    <row r="86" spans="1:19" x14ac:dyDescent="0.25">
      <c r="A86" s="2"/>
      <c r="B86" s="8" t="s">
        <v>83</v>
      </c>
      <c r="C86" s="3">
        <f>1.18+3.2</f>
        <v>4.38</v>
      </c>
      <c r="D86" s="3">
        <v>2.82</v>
      </c>
      <c r="E86" s="3">
        <f t="shared" si="55"/>
        <v>12.351599999999999</v>
      </c>
      <c r="F86" s="2"/>
      <c r="G86" s="2"/>
      <c r="H86" s="2"/>
      <c r="I86" s="2"/>
      <c r="J86" s="2"/>
      <c r="K86" s="2">
        <f>1+1*2+1</f>
        <v>4</v>
      </c>
      <c r="L86" s="12">
        <f t="shared" ref="L86" si="56">SUM(F86:K86)</f>
        <v>4</v>
      </c>
      <c r="M86" s="5">
        <f t="shared" si="30"/>
        <v>49.406399999999998</v>
      </c>
      <c r="N86" s="2"/>
      <c r="O86" s="2"/>
      <c r="P86" s="2">
        <f t="shared" si="31"/>
        <v>0</v>
      </c>
      <c r="Q86" s="2"/>
      <c r="R86" s="2"/>
      <c r="S86" s="2">
        <f t="shared" si="32"/>
        <v>0</v>
      </c>
    </row>
    <row r="87" spans="1:19" x14ac:dyDescent="0.25">
      <c r="A87" s="2"/>
      <c r="B87" s="8" t="s">
        <v>79</v>
      </c>
      <c r="C87" s="3">
        <f>1.18+3.2</f>
        <v>4.38</v>
      </c>
      <c r="D87" s="3">
        <v>2.0459999999999998</v>
      </c>
      <c r="E87" s="3">
        <f t="shared" si="55"/>
        <v>8.9614799999999981</v>
      </c>
      <c r="F87" s="2"/>
      <c r="G87" s="2"/>
      <c r="H87" s="2"/>
      <c r="I87" s="2"/>
      <c r="J87" s="2"/>
      <c r="K87" s="2">
        <f>1+1+1*2</f>
        <v>4</v>
      </c>
      <c r="L87" s="12">
        <f t="shared" ref="L87:L88" si="57">SUM(F87:K87)</f>
        <v>4</v>
      </c>
      <c r="M87" s="5">
        <f t="shared" si="30"/>
        <v>35.845919999999992</v>
      </c>
      <c r="N87" s="2"/>
      <c r="O87" s="2"/>
      <c r="P87" s="2">
        <f t="shared" si="31"/>
        <v>0</v>
      </c>
      <c r="Q87" s="2"/>
      <c r="R87" s="2"/>
      <c r="S87" s="2">
        <f t="shared" si="32"/>
        <v>0</v>
      </c>
    </row>
    <row r="88" spans="1:19" x14ac:dyDescent="0.25">
      <c r="A88" s="2"/>
      <c r="B88" s="8" t="s">
        <v>103</v>
      </c>
      <c r="C88" s="3">
        <f>3.2+1.6</f>
        <v>4.8000000000000007</v>
      </c>
      <c r="D88" s="3">
        <v>2.82</v>
      </c>
      <c r="E88" s="3">
        <f t="shared" si="55"/>
        <v>13.536000000000001</v>
      </c>
      <c r="F88" s="2"/>
      <c r="G88" s="2"/>
      <c r="H88" s="2"/>
      <c r="I88" s="2"/>
      <c r="J88" s="2">
        <f>1+1*2+1</f>
        <v>4</v>
      </c>
      <c r="K88" s="2"/>
      <c r="L88" s="12">
        <f t="shared" si="57"/>
        <v>4</v>
      </c>
      <c r="M88" s="5">
        <f t="shared" si="30"/>
        <v>54.144000000000005</v>
      </c>
      <c r="N88" s="2"/>
      <c r="O88" s="2"/>
      <c r="P88" s="2">
        <f t="shared" si="31"/>
        <v>0</v>
      </c>
      <c r="Q88" s="2"/>
      <c r="R88" s="2"/>
      <c r="S88" s="2">
        <f t="shared" si="32"/>
        <v>0</v>
      </c>
    </row>
    <row r="89" spans="1:19" x14ac:dyDescent="0.25">
      <c r="A89" s="2"/>
      <c r="B89" s="8" t="s">
        <v>71</v>
      </c>
      <c r="C89" s="3">
        <f>3.2+1.6</f>
        <v>4.8000000000000007</v>
      </c>
      <c r="D89" s="3">
        <v>2.0459999999999998</v>
      </c>
      <c r="E89" s="3">
        <f t="shared" si="55"/>
        <v>9.8208000000000002</v>
      </c>
      <c r="F89" s="2"/>
      <c r="G89" s="2"/>
      <c r="H89" s="2"/>
      <c r="I89" s="2"/>
      <c r="J89" s="2">
        <f>1+1+1*2</f>
        <v>4</v>
      </c>
      <c r="K89" s="2"/>
      <c r="L89" s="12">
        <f t="shared" si="11"/>
        <v>4</v>
      </c>
      <c r="M89" s="5">
        <f t="shared" si="30"/>
        <v>39.283200000000001</v>
      </c>
      <c r="N89" s="2"/>
      <c r="O89" s="2"/>
      <c r="P89" s="2">
        <f t="shared" si="31"/>
        <v>0</v>
      </c>
      <c r="Q89" s="2"/>
      <c r="R89" s="2"/>
      <c r="S89" s="2">
        <f t="shared" si="32"/>
        <v>0</v>
      </c>
    </row>
    <row r="90" spans="1:19" x14ac:dyDescent="0.25">
      <c r="A90" s="2"/>
      <c r="B90" s="8" t="s">
        <v>87</v>
      </c>
      <c r="C90" s="3">
        <f>1.13+3.35</f>
        <v>4.4800000000000004</v>
      </c>
      <c r="D90" s="3">
        <v>2.82</v>
      </c>
      <c r="E90" s="3">
        <f t="shared" si="55"/>
        <v>12.633600000000001</v>
      </c>
      <c r="F90" s="2"/>
      <c r="G90" s="2"/>
      <c r="H90" s="2"/>
      <c r="I90" s="2"/>
      <c r="J90" s="2"/>
      <c r="K90" s="2">
        <f>2+2*2+2</f>
        <v>8</v>
      </c>
      <c r="L90" s="12">
        <f t="shared" ref="L90" si="58">SUM(F90:K90)</f>
        <v>8</v>
      </c>
      <c r="M90" s="5">
        <f t="shared" si="30"/>
        <v>101.06880000000001</v>
      </c>
      <c r="N90" s="2"/>
      <c r="O90" s="2"/>
      <c r="P90" s="2">
        <f t="shared" si="31"/>
        <v>0</v>
      </c>
      <c r="Q90" s="2"/>
      <c r="R90" s="2"/>
      <c r="S90" s="2">
        <f t="shared" si="32"/>
        <v>0</v>
      </c>
    </row>
    <row r="91" spans="1:19" x14ac:dyDescent="0.25">
      <c r="A91" s="2"/>
      <c r="B91" s="8" t="s">
        <v>76</v>
      </c>
      <c r="C91" s="3">
        <f>1.13+3.35</f>
        <v>4.4800000000000004</v>
      </c>
      <c r="D91" s="3">
        <v>2.0459999999999998</v>
      </c>
      <c r="E91" s="3">
        <f t="shared" si="55"/>
        <v>9.1660800000000009</v>
      </c>
      <c r="F91" s="2"/>
      <c r="G91" s="2"/>
      <c r="H91" s="2"/>
      <c r="I91" s="2"/>
      <c r="J91" s="2"/>
      <c r="K91" s="2">
        <f>2+2+2*2</f>
        <v>8</v>
      </c>
      <c r="L91" s="12">
        <f t="shared" ref="L91:L92" si="59">SUM(F91:K91)</f>
        <v>8</v>
      </c>
      <c r="M91" s="5">
        <f t="shared" si="30"/>
        <v>73.328640000000007</v>
      </c>
      <c r="N91" s="2"/>
      <c r="O91" s="2"/>
      <c r="P91" s="2">
        <f t="shared" si="31"/>
        <v>0</v>
      </c>
      <c r="Q91" s="2"/>
      <c r="R91" s="2"/>
      <c r="S91" s="2">
        <f t="shared" si="32"/>
        <v>0</v>
      </c>
    </row>
    <row r="92" spans="1:19" x14ac:dyDescent="0.25">
      <c r="A92" s="2"/>
      <c r="B92" s="8" t="s">
        <v>85</v>
      </c>
      <c r="C92" s="3">
        <f>1.13+3.42</f>
        <v>4.55</v>
      </c>
      <c r="D92" s="3">
        <v>2.82</v>
      </c>
      <c r="E92" s="3">
        <f t="shared" si="55"/>
        <v>12.831</v>
      </c>
      <c r="F92" s="2">
        <f>1+1*2+1</f>
        <v>4</v>
      </c>
      <c r="G92" s="2"/>
      <c r="H92" s="2"/>
      <c r="I92" s="2"/>
      <c r="J92" s="2"/>
      <c r="K92" s="2"/>
      <c r="L92" s="2">
        <f t="shared" si="59"/>
        <v>4</v>
      </c>
      <c r="M92" s="5">
        <f t="shared" si="30"/>
        <v>51.323999999999998</v>
      </c>
      <c r="N92" s="2"/>
      <c r="O92" s="2"/>
      <c r="P92" s="2">
        <f t="shared" si="31"/>
        <v>0</v>
      </c>
      <c r="Q92" s="2"/>
      <c r="R92" s="2"/>
      <c r="S92" s="2">
        <f t="shared" si="32"/>
        <v>0</v>
      </c>
    </row>
    <row r="93" spans="1:19" x14ac:dyDescent="0.25">
      <c r="A93" s="2"/>
      <c r="B93" s="8" t="s">
        <v>50</v>
      </c>
      <c r="C93" s="3">
        <f>1.13+3.42</f>
        <v>4.55</v>
      </c>
      <c r="D93" s="3">
        <v>2.0459999999999998</v>
      </c>
      <c r="E93" s="3">
        <f t="shared" si="44"/>
        <v>9.3092999999999986</v>
      </c>
      <c r="F93" s="2">
        <f>1+1+1*2</f>
        <v>4</v>
      </c>
      <c r="G93" s="2"/>
      <c r="H93" s="2"/>
      <c r="I93" s="2"/>
      <c r="J93" s="2"/>
      <c r="K93" s="2"/>
      <c r="L93" s="2">
        <f t="shared" si="11"/>
        <v>4</v>
      </c>
      <c r="M93" s="5">
        <f t="shared" si="30"/>
        <v>37.237199999999994</v>
      </c>
      <c r="N93" s="2"/>
      <c r="O93" s="2"/>
      <c r="P93" s="2">
        <f t="shared" si="31"/>
        <v>0</v>
      </c>
      <c r="Q93" s="2"/>
      <c r="R93" s="2"/>
      <c r="S93" s="2">
        <f t="shared" si="32"/>
        <v>0</v>
      </c>
    </row>
    <row r="94" spans="1:19" x14ac:dyDescent="0.25">
      <c r="A94" s="2"/>
      <c r="B94" s="8" t="s">
        <v>91</v>
      </c>
      <c r="C94" s="3">
        <f>3.44+1.13</f>
        <v>4.57</v>
      </c>
      <c r="D94" s="3">
        <v>2.82</v>
      </c>
      <c r="E94" s="3">
        <f t="shared" ref="E94" si="60">D94*C94</f>
        <v>12.8874</v>
      </c>
      <c r="F94" s="2"/>
      <c r="G94" s="2">
        <f>1+1*2+1</f>
        <v>4</v>
      </c>
      <c r="H94" s="2"/>
      <c r="I94" s="2"/>
      <c r="J94" s="2"/>
      <c r="K94" s="2"/>
      <c r="L94" s="2">
        <f t="shared" ref="L94" si="61">SUM(F94:K94)</f>
        <v>4</v>
      </c>
      <c r="M94" s="5">
        <f t="shared" si="30"/>
        <v>51.549599999999998</v>
      </c>
      <c r="N94" s="2"/>
      <c r="O94" s="2"/>
      <c r="P94" s="2">
        <f t="shared" si="31"/>
        <v>0</v>
      </c>
      <c r="Q94" s="2"/>
      <c r="R94" s="2"/>
      <c r="S94" s="2">
        <f t="shared" si="32"/>
        <v>0</v>
      </c>
    </row>
    <row r="95" spans="1:19" x14ac:dyDescent="0.25">
      <c r="A95" s="2"/>
      <c r="B95" s="8" t="s">
        <v>53</v>
      </c>
      <c r="C95" s="3">
        <f>3.44+1.13</f>
        <v>4.57</v>
      </c>
      <c r="D95" s="3">
        <v>2.0459999999999998</v>
      </c>
      <c r="E95" s="3">
        <f t="shared" ref="E95:E98" si="62">D95*C95</f>
        <v>9.3502200000000002</v>
      </c>
      <c r="F95" s="2"/>
      <c r="G95" s="2">
        <f>1+1+1*2</f>
        <v>4</v>
      </c>
      <c r="H95" s="2"/>
      <c r="I95" s="2"/>
      <c r="J95" s="2"/>
      <c r="K95" s="2"/>
      <c r="L95" s="2">
        <f t="shared" si="11"/>
        <v>4</v>
      </c>
      <c r="M95" s="5">
        <f t="shared" si="30"/>
        <v>37.400880000000001</v>
      </c>
      <c r="N95" s="2"/>
      <c r="O95" s="2"/>
      <c r="P95" s="2">
        <f t="shared" si="31"/>
        <v>0</v>
      </c>
      <c r="Q95" s="2"/>
      <c r="R95" s="2"/>
      <c r="S95" s="2">
        <f t="shared" si="32"/>
        <v>0</v>
      </c>
    </row>
    <row r="96" spans="1:19" x14ac:dyDescent="0.25">
      <c r="A96" s="2"/>
      <c r="B96" s="8" t="s">
        <v>89</v>
      </c>
      <c r="C96" s="3">
        <f>3.5+1.16</f>
        <v>4.66</v>
      </c>
      <c r="D96" s="3">
        <v>2.82</v>
      </c>
      <c r="E96" s="3">
        <f t="shared" si="62"/>
        <v>13.1412</v>
      </c>
      <c r="F96" s="2"/>
      <c r="G96" s="2"/>
      <c r="H96" s="2"/>
      <c r="I96" s="2"/>
      <c r="J96" s="2"/>
      <c r="K96" s="2">
        <f>1+1*2+1</f>
        <v>4</v>
      </c>
      <c r="L96" s="2">
        <f t="shared" ref="L96" si="63">SUM(F96:K96)</f>
        <v>4</v>
      </c>
      <c r="M96" s="5">
        <f t="shared" si="30"/>
        <v>52.564799999999998</v>
      </c>
      <c r="N96" s="2"/>
      <c r="O96" s="2"/>
      <c r="P96" s="2">
        <f t="shared" si="31"/>
        <v>0</v>
      </c>
      <c r="Q96" s="2"/>
      <c r="R96" s="2"/>
      <c r="S96" s="2">
        <f t="shared" si="32"/>
        <v>0</v>
      </c>
    </row>
    <row r="97" spans="1:19" x14ac:dyDescent="0.25">
      <c r="A97" s="2"/>
      <c r="B97" s="8" t="s">
        <v>80</v>
      </c>
      <c r="C97" s="3">
        <f>3.5+1.16</f>
        <v>4.66</v>
      </c>
      <c r="D97" s="3">
        <v>2.0459999999999998</v>
      </c>
      <c r="E97" s="3">
        <f t="shared" si="62"/>
        <v>9.5343599999999995</v>
      </c>
      <c r="F97" s="2"/>
      <c r="G97" s="2"/>
      <c r="H97" s="2"/>
      <c r="I97" s="2"/>
      <c r="J97" s="2"/>
      <c r="K97" s="2">
        <f>1+1+1*2</f>
        <v>4</v>
      </c>
      <c r="L97" s="2">
        <f t="shared" ref="L97:L98" si="64">SUM(F97:K97)</f>
        <v>4</v>
      </c>
      <c r="M97" s="5">
        <f t="shared" si="30"/>
        <v>38.137439999999998</v>
      </c>
      <c r="N97" s="2"/>
      <c r="O97" s="2"/>
      <c r="P97" s="2">
        <f t="shared" si="31"/>
        <v>0</v>
      </c>
      <c r="Q97" s="2"/>
      <c r="R97" s="2"/>
      <c r="S97" s="2">
        <f t="shared" si="32"/>
        <v>0</v>
      </c>
    </row>
    <row r="98" spans="1:19" x14ac:dyDescent="0.25">
      <c r="A98" s="2"/>
      <c r="B98" s="8" t="s">
        <v>86</v>
      </c>
      <c r="C98" s="3">
        <f>3.53+1.21</f>
        <v>4.74</v>
      </c>
      <c r="D98" s="3">
        <v>2.82</v>
      </c>
      <c r="E98" s="3">
        <f t="shared" si="62"/>
        <v>13.3668</v>
      </c>
      <c r="F98" s="2">
        <f>1+1*2+1</f>
        <v>4</v>
      </c>
      <c r="G98" s="2"/>
      <c r="H98" s="2"/>
      <c r="I98" s="2"/>
      <c r="J98" s="2"/>
      <c r="K98" s="2"/>
      <c r="L98" s="2">
        <f t="shared" si="64"/>
        <v>4</v>
      </c>
      <c r="M98" s="5">
        <f t="shared" si="30"/>
        <v>53.467199999999998</v>
      </c>
      <c r="N98" s="2"/>
      <c r="O98" s="2"/>
      <c r="P98" s="2">
        <f t="shared" si="31"/>
        <v>0</v>
      </c>
      <c r="Q98" s="2"/>
      <c r="R98" s="2"/>
      <c r="S98" s="2">
        <f t="shared" si="32"/>
        <v>0</v>
      </c>
    </row>
    <row r="99" spans="1:19" x14ac:dyDescent="0.25">
      <c r="A99" s="2"/>
      <c r="B99" s="8" t="s">
        <v>51</v>
      </c>
      <c r="C99" s="3">
        <f>3.53+1.21</f>
        <v>4.74</v>
      </c>
      <c r="D99" s="3">
        <v>2.0459999999999998</v>
      </c>
      <c r="E99" s="3">
        <f t="shared" si="44"/>
        <v>9.6980399999999989</v>
      </c>
      <c r="F99" s="2">
        <f>1+1+1*2</f>
        <v>4</v>
      </c>
      <c r="G99" s="2"/>
      <c r="H99" s="2"/>
      <c r="I99" s="2"/>
      <c r="J99" s="2"/>
      <c r="K99" s="2"/>
      <c r="L99" s="2">
        <f t="shared" si="11"/>
        <v>4</v>
      </c>
      <c r="M99" s="5">
        <f t="shared" si="30"/>
        <v>38.792159999999996</v>
      </c>
      <c r="N99" s="2"/>
      <c r="O99" s="2"/>
      <c r="P99" s="2">
        <f t="shared" si="31"/>
        <v>0</v>
      </c>
      <c r="Q99" s="2"/>
      <c r="R99" s="2"/>
      <c r="S99" s="2">
        <f t="shared" si="32"/>
        <v>0</v>
      </c>
    </row>
    <row r="100" spans="1:19" x14ac:dyDescent="0.25">
      <c r="A100" s="2"/>
      <c r="B100" s="8" t="s">
        <v>90</v>
      </c>
      <c r="C100" s="3">
        <f>1.17+4.65</f>
        <v>5.82</v>
      </c>
      <c r="D100" s="3">
        <v>2.82</v>
      </c>
      <c r="E100" s="3">
        <f t="shared" ref="E100" si="65">D100*C100</f>
        <v>16.412399999999998</v>
      </c>
      <c r="F100" s="2"/>
      <c r="G100" s="2"/>
      <c r="H100" s="2"/>
      <c r="I100" s="2"/>
      <c r="J100" s="2"/>
      <c r="K100" s="2">
        <f>1+1*2+1</f>
        <v>4</v>
      </c>
      <c r="L100" s="2">
        <f t="shared" ref="L100" si="66">SUM(F100:K100)</f>
        <v>4</v>
      </c>
      <c r="M100" s="5">
        <f t="shared" si="30"/>
        <v>65.649599999999992</v>
      </c>
      <c r="N100" s="2"/>
      <c r="O100" s="2"/>
      <c r="P100" s="2">
        <f t="shared" si="31"/>
        <v>0</v>
      </c>
      <c r="Q100" s="2"/>
      <c r="R100" s="2"/>
      <c r="S100" s="2">
        <f t="shared" si="32"/>
        <v>0</v>
      </c>
    </row>
    <row r="101" spans="1:19" x14ac:dyDescent="0.25">
      <c r="A101" s="2"/>
      <c r="B101" s="8" t="s">
        <v>77</v>
      </c>
      <c r="C101" s="3">
        <f>1.17+4.65</f>
        <v>5.82</v>
      </c>
      <c r="D101" s="3">
        <v>2.0459999999999998</v>
      </c>
      <c r="E101" s="3">
        <f t="shared" si="44"/>
        <v>11.907719999999999</v>
      </c>
      <c r="F101" s="2"/>
      <c r="G101" s="2"/>
      <c r="H101" s="2"/>
      <c r="I101" s="2"/>
      <c r="J101" s="2"/>
      <c r="K101" s="2">
        <f>1+1+1*2</f>
        <v>4</v>
      </c>
      <c r="L101" s="2">
        <f t="shared" si="11"/>
        <v>4</v>
      </c>
      <c r="M101" s="5">
        <f t="shared" si="30"/>
        <v>47.630879999999998</v>
      </c>
      <c r="N101" s="2"/>
      <c r="O101" s="2"/>
      <c r="P101" s="2">
        <f t="shared" si="31"/>
        <v>0</v>
      </c>
      <c r="Q101" s="2"/>
      <c r="R101" s="2"/>
      <c r="S101" s="2">
        <f t="shared" si="32"/>
        <v>0</v>
      </c>
    </row>
    <row r="102" spans="1:19" x14ac:dyDescent="0.25">
      <c r="A102" s="43" t="s">
        <v>43</v>
      </c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4"/>
      <c r="O102" s="44"/>
      <c r="P102" s="44"/>
      <c r="Q102" s="44"/>
      <c r="R102" s="44"/>
      <c r="S102" s="44">
        <f>SUM(S103:S113)</f>
        <v>0</v>
      </c>
    </row>
    <row r="103" spans="1:19" x14ac:dyDescent="0.25">
      <c r="A103" s="2"/>
      <c r="B103" s="8" t="s">
        <v>102</v>
      </c>
      <c r="C103" s="3">
        <f>3.24+1.15</f>
        <v>4.3900000000000006</v>
      </c>
      <c r="D103" s="3">
        <v>2.82</v>
      </c>
      <c r="E103" s="3">
        <f>C103*D103+C104*D104</f>
        <v>14.732700000000001</v>
      </c>
      <c r="F103" s="2"/>
      <c r="G103" s="2"/>
      <c r="H103" s="2"/>
      <c r="I103" s="2"/>
      <c r="J103" s="2">
        <f>1+1*2+1</f>
        <v>4</v>
      </c>
      <c r="K103" s="2"/>
      <c r="L103" s="2">
        <f t="shared" ref="L103" si="67">SUM(F103:K103)</f>
        <v>4</v>
      </c>
      <c r="M103" s="5">
        <f>E103*L103</f>
        <v>58.930800000000005</v>
      </c>
      <c r="N103" s="2"/>
      <c r="O103" s="2"/>
      <c r="P103" s="2">
        <f>SUM(N103:O103)</f>
        <v>0</v>
      </c>
      <c r="Q103" s="2"/>
      <c r="R103" s="2"/>
      <c r="S103" s="2">
        <f>SUM(Q103:R103)</f>
        <v>0</v>
      </c>
    </row>
    <row r="104" spans="1:19" x14ac:dyDescent="0.25">
      <c r="A104" s="2"/>
      <c r="B104" s="8"/>
      <c r="C104" s="3">
        <v>1.1499999999999999</v>
      </c>
      <c r="D104" s="3">
        <v>2.0459999999999998</v>
      </c>
      <c r="E104" s="3"/>
      <c r="F104" s="2"/>
      <c r="G104" s="2"/>
      <c r="H104" s="2"/>
      <c r="I104" s="2"/>
      <c r="J104" s="2"/>
      <c r="K104" s="2"/>
      <c r="L104" s="2"/>
      <c r="M104" s="5"/>
      <c r="N104" s="2"/>
      <c r="O104" s="2"/>
      <c r="P104" s="2"/>
      <c r="Q104" s="2"/>
      <c r="R104" s="2"/>
      <c r="S104" s="2"/>
    </row>
    <row r="105" spans="1:19" x14ac:dyDescent="0.25">
      <c r="A105" s="2"/>
      <c r="B105" s="8" t="s">
        <v>73</v>
      </c>
      <c r="C105" s="3">
        <f>1.15+3.24+1.15</f>
        <v>5.5400000000000009</v>
      </c>
      <c r="D105" s="3">
        <v>2.0459999999999998</v>
      </c>
      <c r="E105" s="3">
        <f t="shared" ref="E105:E106" si="68">D105*C105</f>
        <v>11.334840000000002</v>
      </c>
      <c r="F105" s="2"/>
      <c r="G105" s="2"/>
      <c r="H105" s="2"/>
      <c r="I105" s="2"/>
      <c r="J105" s="2">
        <f>1+1+1*2</f>
        <v>4</v>
      </c>
      <c r="K105" s="2"/>
      <c r="L105" s="2">
        <f t="shared" ref="L105:L106" si="69">SUM(F105:K105)</f>
        <v>4</v>
      </c>
      <c r="M105" s="5">
        <f t="shared" ref="M105:M113" si="70">E105*L105</f>
        <v>45.339360000000006</v>
      </c>
      <c r="N105" s="2"/>
      <c r="O105" s="2"/>
      <c r="P105" s="2">
        <f t="shared" ref="P105:P113" si="71">SUM(N105:O105)</f>
        <v>0</v>
      </c>
      <c r="Q105" s="2"/>
      <c r="R105" s="2"/>
      <c r="S105" s="2">
        <f t="shared" ref="S105:S113" si="72">SUM(Q105:R105)</f>
        <v>0</v>
      </c>
    </row>
    <row r="106" spans="1:19" x14ac:dyDescent="0.25">
      <c r="A106" s="2"/>
      <c r="B106" s="8" t="s">
        <v>101</v>
      </c>
      <c r="C106" s="3">
        <f>1.15+3.25+1.15</f>
        <v>5.5500000000000007</v>
      </c>
      <c r="D106" s="3">
        <v>2.82</v>
      </c>
      <c r="E106" s="3">
        <f t="shared" si="68"/>
        <v>15.651000000000002</v>
      </c>
      <c r="F106" s="2"/>
      <c r="G106" s="2"/>
      <c r="H106" s="2"/>
      <c r="I106" s="2"/>
      <c r="J106" s="2">
        <f>1+1+1*2+1*2+1</f>
        <v>7</v>
      </c>
      <c r="K106" s="2"/>
      <c r="L106" s="2">
        <f t="shared" si="69"/>
        <v>7</v>
      </c>
      <c r="M106" s="5">
        <f t="shared" si="70"/>
        <v>109.55700000000002</v>
      </c>
      <c r="N106" s="2"/>
      <c r="O106" s="2"/>
      <c r="P106" s="2">
        <f t="shared" si="71"/>
        <v>0</v>
      </c>
      <c r="Q106" s="2"/>
      <c r="R106" s="2"/>
      <c r="S106" s="2">
        <f t="shared" si="72"/>
        <v>0</v>
      </c>
    </row>
    <row r="107" spans="1:19" x14ac:dyDescent="0.25">
      <c r="A107" s="2"/>
      <c r="B107" s="8" t="s">
        <v>74</v>
      </c>
      <c r="C107" s="3">
        <f>1.15+3.25+1.15</f>
        <v>5.5500000000000007</v>
      </c>
      <c r="D107" s="3">
        <v>2.0459999999999998</v>
      </c>
      <c r="E107" s="3">
        <f t="shared" ref="E107:E108" si="73">D107*C107</f>
        <v>11.3553</v>
      </c>
      <c r="F107" s="2"/>
      <c r="G107" s="2"/>
      <c r="H107" s="2"/>
      <c r="I107" s="2"/>
      <c r="J107" s="2">
        <v>1</v>
      </c>
      <c r="K107" s="2"/>
      <c r="L107" s="2">
        <f t="shared" ref="L107:L108" si="74">SUM(F107:K107)</f>
        <v>1</v>
      </c>
      <c r="M107" s="5">
        <f t="shared" si="70"/>
        <v>11.3553</v>
      </c>
      <c r="N107" s="2"/>
      <c r="O107" s="2"/>
      <c r="P107" s="2">
        <f t="shared" si="71"/>
        <v>0</v>
      </c>
      <c r="Q107" s="2"/>
      <c r="R107" s="2"/>
      <c r="S107" s="2">
        <f t="shared" si="72"/>
        <v>0</v>
      </c>
    </row>
    <row r="108" spans="1:19" x14ac:dyDescent="0.25">
      <c r="A108" s="2"/>
      <c r="B108" s="8" t="s">
        <v>99</v>
      </c>
      <c r="C108" s="3">
        <f>1.15+3.26+1.15</f>
        <v>5.5600000000000005</v>
      </c>
      <c r="D108" s="3">
        <v>2.82</v>
      </c>
      <c r="E108" s="3">
        <f t="shared" si="73"/>
        <v>15.6792</v>
      </c>
      <c r="F108" s="2"/>
      <c r="G108" s="2"/>
      <c r="H108" s="2"/>
      <c r="I108" s="2">
        <f>3+3*2+3</f>
        <v>12</v>
      </c>
      <c r="J108" s="2">
        <v>4</v>
      </c>
      <c r="K108" s="2"/>
      <c r="L108" s="12">
        <f t="shared" si="74"/>
        <v>16</v>
      </c>
      <c r="M108" s="5">
        <f t="shared" si="70"/>
        <v>250.8672</v>
      </c>
      <c r="N108" s="2"/>
      <c r="O108" s="2"/>
      <c r="P108" s="2">
        <f t="shared" si="71"/>
        <v>0</v>
      </c>
      <c r="Q108" s="2"/>
      <c r="R108" s="2"/>
      <c r="S108" s="2">
        <f t="shared" si="72"/>
        <v>0</v>
      </c>
    </row>
    <row r="109" spans="1:19" x14ac:dyDescent="0.25">
      <c r="A109" s="2"/>
      <c r="B109" s="8" t="s">
        <v>65</v>
      </c>
      <c r="C109" s="3">
        <f>1.15+3.26+1.15</f>
        <v>5.5600000000000005</v>
      </c>
      <c r="D109" s="3">
        <v>2.0459999999999998</v>
      </c>
      <c r="E109" s="3">
        <f t="shared" ref="E109:E110" si="75">D109*C109</f>
        <v>11.37576</v>
      </c>
      <c r="F109" s="2"/>
      <c r="G109" s="2"/>
      <c r="H109" s="2"/>
      <c r="I109" s="2">
        <f>3+3+3*2</f>
        <v>12</v>
      </c>
      <c r="J109" s="2">
        <v>4</v>
      </c>
      <c r="K109" s="2"/>
      <c r="L109" s="12">
        <f t="shared" ref="L109:L113" si="76">SUM(F109:K109)</f>
        <v>16</v>
      </c>
      <c r="M109" s="5">
        <f t="shared" si="70"/>
        <v>182.01215999999999</v>
      </c>
      <c r="N109" s="2"/>
      <c r="O109" s="2"/>
      <c r="P109" s="2">
        <f t="shared" si="71"/>
        <v>0</v>
      </c>
      <c r="Q109" s="2"/>
      <c r="R109" s="2"/>
      <c r="S109" s="2">
        <f t="shared" si="72"/>
        <v>0</v>
      </c>
    </row>
    <row r="110" spans="1:19" x14ac:dyDescent="0.25">
      <c r="A110" s="2"/>
      <c r="B110" s="8" t="s">
        <v>98</v>
      </c>
      <c r="C110" s="3">
        <f>1.15+3.66+1.15</f>
        <v>5.9600000000000009</v>
      </c>
      <c r="D110" s="3">
        <v>2.82</v>
      </c>
      <c r="E110" s="3">
        <f t="shared" si="75"/>
        <v>16.807200000000002</v>
      </c>
      <c r="F110" s="2"/>
      <c r="G110" s="2"/>
      <c r="H110" s="2">
        <f>1+1*2+1</f>
        <v>4</v>
      </c>
      <c r="I110" s="2"/>
      <c r="J110" s="2"/>
      <c r="K110" s="2"/>
      <c r="L110" s="2">
        <f t="shared" ref="L110" si="77">SUM(F110:K110)</f>
        <v>4</v>
      </c>
      <c r="M110" s="5">
        <f t="shared" si="70"/>
        <v>67.228800000000007</v>
      </c>
      <c r="N110" s="2"/>
      <c r="O110" s="2"/>
      <c r="P110" s="2">
        <f t="shared" si="71"/>
        <v>0</v>
      </c>
      <c r="Q110" s="2"/>
      <c r="R110" s="2"/>
      <c r="S110" s="2">
        <f t="shared" si="72"/>
        <v>0</v>
      </c>
    </row>
    <row r="111" spans="1:19" x14ac:dyDescent="0.25">
      <c r="A111" s="2"/>
      <c r="B111" s="8" t="s">
        <v>61</v>
      </c>
      <c r="C111" s="3">
        <f>1.15+3.66+1.15</f>
        <v>5.9600000000000009</v>
      </c>
      <c r="D111" s="3">
        <v>2.0459999999999998</v>
      </c>
      <c r="E111" s="3">
        <f t="shared" ref="E111:E112" si="78">D111*C111</f>
        <v>12.19416</v>
      </c>
      <c r="F111" s="2"/>
      <c r="G111" s="2"/>
      <c r="H111" s="2">
        <f>1+1+1*2</f>
        <v>4</v>
      </c>
      <c r="I111" s="2"/>
      <c r="J111" s="2"/>
      <c r="K111" s="2"/>
      <c r="L111" s="2">
        <f t="shared" si="76"/>
        <v>4</v>
      </c>
      <c r="M111" s="5">
        <f t="shared" si="70"/>
        <v>48.77664</v>
      </c>
      <c r="N111" s="2"/>
      <c r="O111" s="2"/>
      <c r="P111" s="2">
        <f t="shared" si="71"/>
        <v>0</v>
      </c>
      <c r="Q111" s="2"/>
      <c r="R111" s="2"/>
      <c r="S111" s="2">
        <f t="shared" si="72"/>
        <v>0</v>
      </c>
    </row>
    <row r="112" spans="1:19" x14ac:dyDescent="0.25">
      <c r="A112" s="2"/>
      <c r="B112" s="8" t="s">
        <v>82</v>
      </c>
      <c r="C112" s="3">
        <f>1.15+4.75+1.15</f>
        <v>7.0500000000000007</v>
      </c>
      <c r="D112" s="3">
        <v>2.82</v>
      </c>
      <c r="E112" s="3">
        <f t="shared" si="78"/>
        <v>19.881</v>
      </c>
      <c r="F112" s="2">
        <f>1+1*2+1</f>
        <v>4</v>
      </c>
      <c r="G112" s="2"/>
      <c r="H112" s="2"/>
      <c r="I112" s="2"/>
      <c r="J112" s="2"/>
      <c r="K112" s="2"/>
      <c r="L112" s="2">
        <f t="shared" ref="L112" si="79">SUM(F112:K112)</f>
        <v>4</v>
      </c>
      <c r="M112" s="5">
        <f t="shared" si="70"/>
        <v>79.524000000000001</v>
      </c>
      <c r="N112" s="2"/>
      <c r="O112" s="2"/>
      <c r="P112" s="2">
        <f t="shared" si="71"/>
        <v>0</v>
      </c>
      <c r="Q112" s="2"/>
      <c r="R112" s="2"/>
      <c r="S112" s="2">
        <f t="shared" si="72"/>
        <v>0</v>
      </c>
    </row>
    <row r="113" spans="1:20" x14ac:dyDescent="0.25">
      <c r="A113" s="2"/>
      <c r="B113" s="8" t="s">
        <v>47</v>
      </c>
      <c r="C113" s="3">
        <f>1.15+4.75+1.15</f>
        <v>7.0500000000000007</v>
      </c>
      <c r="D113" s="3">
        <v>2.0459999999999998</v>
      </c>
      <c r="E113" s="3">
        <f t="shared" ref="E113" si="80">D113*C113</f>
        <v>14.424300000000001</v>
      </c>
      <c r="F113" s="2">
        <f>1+1+1*2</f>
        <v>4</v>
      </c>
      <c r="G113" s="2"/>
      <c r="H113" s="2"/>
      <c r="I113" s="2"/>
      <c r="J113" s="2"/>
      <c r="K113" s="2"/>
      <c r="L113" s="2">
        <f t="shared" si="76"/>
        <v>4</v>
      </c>
      <c r="M113" s="5">
        <f t="shared" si="70"/>
        <v>57.697200000000002</v>
      </c>
      <c r="N113" s="2"/>
      <c r="O113" s="2"/>
      <c r="P113" s="2">
        <f t="shared" si="71"/>
        <v>0</v>
      </c>
      <c r="Q113" s="2"/>
      <c r="R113" s="2"/>
      <c r="S113" s="2">
        <f t="shared" si="72"/>
        <v>0</v>
      </c>
    </row>
    <row r="114" spans="1:20" x14ac:dyDescent="0.25">
      <c r="A114" s="46" t="s">
        <v>138</v>
      </c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8"/>
      <c r="S114" s="44">
        <f>S102+S53+S46+S24+S14</f>
        <v>0</v>
      </c>
    </row>
    <row r="116" spans="1:20" ht="15.75" x14ac:dyDescent="0.25">
      <c r="A116" s="15" t="s">
        <v>125</v>
      </c>
      <c r="T116" s="17"/>
    </row>
    <row r="117" spans="1:20" s="6" customFormat="1" x14ac:dyDescent="0.25">
      <c r="A117" s="17"/>
      <c r="B117" s="21" t="s">
        <v>126</v>
      </c>
      <c r="C117" s="21"/>
      <c r="D117" s="21"/>
      <c r="E117" s="21"/>
      <c r="F117" s="21"/>
      <c r="G117" s="21"/>
      <c r="H117" s="21"/>
      <c r="I117" s="21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17"/>
    </row>
    <row r="118" spans="1:20" s="6" customFormat="1" x14ac:dyDescent="0.25">
      <c r="A118" s="17"/>
      <c r="B118" s="21" t="s">
        <v>127</v>
      </c>
      <c r="C118" s="21"/>
      <c r="D118" s="21"/>
      <c r="E118" s="21"/>
      <c r="F118" s="21"/>
      <c r="G118" s="21"/>
      <c r="H118" s="21"/>
      <c r="I118" s="21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17"/>
    </row>
    <row r="119" spans="1:20" s="6" customFormat="1" x14ac:dyDescent="0.25">
      <c r="A119" s="17"/>
      <c r="B119" s="21" t="s">
        <v>128</v>
      </c>
      <c r="C119" s="21"/>
      <c r="D119" s="21"/>
      <c r="E119" s="21"/>
      <c r="F119" s="21"/>
      <c r="G119" s="21"/>
      <c r="H119" s="21"/>
      <c r="I119" s="21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17"/>
    </row>
    <row r="120" spans="1:20" s="6" customFormat="1" x14ac:dyDescent="0.25">
      <c r="A120" s="17"/>
      <c r="B120" s="21" t="s">
        <v>129</v>
      </c>
      <c r="C120" s="21"/>
      <c r="D120" s="21"/>
      <c r="E120" s="21"/>
      <c r="F120" s="21"/>
      <c r="G120" s="21"/>
      <c r="H120" s="21"/>
      <c r="I120" s="21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17"/>
    </row>
    <row r="121" spans="1:20" s="6" customFormat="1" x14ac:dyDescent="0.25">
      <c r="A121" s="17"/>
      <c r="B121" s="21" t="s">
        <v>130</v>
      </c>
      <c r="C121" s="21"/>
      <c r="D121" s="21"/>
      <c r="E121" s="21"/>
      <c r="F121" s="21"/>
      <c r="G121" s="21"/>
      <c r="H121" s="21"/>
      <c r="I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17"/>
    </row>
    <row r="122" spans="1:20" s="6" customFormat="1" x14ac:dyDescent="0.25">
      <c r="A122" s="17"/>
      <c r="B122" s="21" t="s">
        <v>131</v>
      </c>
      <c r="C122" s="21"/>
      <c r="D122" s="21"/>
      <c r="E122" s="21"/>
      <c r="F122" s="21"/>
      <c r="G122" s="21"/>
      <c r="H122" s="21"/>
      <c r="I122" s="21"/>
      <c r="J122" s="20" t="s">
        <v>132</v>
      </c>
      <c r="K122" s="20"/>
      <c r="L122" s="20"/>
      <c r="M122" s="20"/>
      <c r="N122" s="20"/>
      <c r="O122" s="20"/>
      <c r="P122" s="20"/>
      <c r="Q122" s="20"/>
      <c r="R122" s="20"/>
      <c r="S122" s="20"/>
      <c r="T122" s="17"/>
    </row>
    <row r="123" spans="1:20" s="6" customFormat="1" x14ac:dyDescent="0.25">
      <c r="A123" s="17"/>
      <c r="B123" s="21" t="s">
        <v>133</v>
      </c>
      <c r="C123" s="21"/>
      <c r="D123" s="21"/>
      <c r="E123" s="21"/>
      <c r="F123" s="21"/>
      <c r="G123" s="21"/>
      <c r="H123" s="21"/>
      <c r="I123" s="21"/>
      <c r="J123" s="20" t="s">
        <v>132</v>
      </c>
      <c r="K123" s="20"/>
      <c r="L123" s="20"/>
      <c r="M123" s="20"/>
      <c r="N123" s="20"/>
      <c r="O123" s="20"/>
      <c r="P123" s="20"/>
      <c r="Q123" s="20"/>
      <c r="R123" s="20"/>
      <c r="S123" s="20"/>
      <c r="T123" s="17"/>
    </row>
    <row r="124" spans="1:20" s="6" customFormat="1" x14ac:dyDescent="0.25">
      <c r="A124" s="17"/>
      <c r="B124" s="21" t="s">
        <v>134</v>
      </c>
      <c r="C124" s="21"/>
      <c r="D124" s="21"/>
      <c r="E124" s="21"/>
      <c r="F124" s="21"/>
      <c r="G124" s="21"/>
      <c r="H124" s="21"/>
      <c r="I124" s="21"/>
      <c r="J124" s="20" t="s">
        <v>132</v>
      </c>
      <c r="K124" s="20"/>
      <c r="L124" s="20"/>
      <c r="M124" s="20"/>
      <c r="N124" s="20"/>
      <c r="O124" s="20"/>
      <c r="P124" s="20"/>
      <c r="Q124" s="20"/>
      <c r="R124" s="20"/>
      <c r="S124" s="20"/>
      <c r="T124" s="17"/>
    </row>
    <row r="125" spans="1:20" s="6" customFormat="1" x14ac:dyDescent="0.25">
      <c r="A125" s="17"/>
      <c r="B125" s="21" t="s">
        <v>135</v>
      </c>
      <c r="C125" s="21"/>
      <c r="D125" s="21"/>
      <c r="E125" s="21"/>
      <c r="F125" s="21"/>
      <c r="G125" s="21"/>
      <c r="H125" s="21"/>
      <c r="I125" s="21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17"/>
    </row>
    <row r="126" spans="1:20" s="6" customFormat="1" x14ac:dyDescent="0.25">
      <c r="A126" s="17"/>
      <c r="B126" s="21" t="s">
        <v>136</v>
      </c>
      <c r="C126" s="21"/>
      <c r="D126" s="21"/>
      <c r="E126" s="21"/>
      <c r="F126" s="21"/>
      <c r="G126" s="21"/>
      <c r="H126" s="21"/>
      <c r="I126" s="21"/>
      <c r="J126" s="20" t="s">
        <v>137</v>
      </c>
      <c r="K126" s="20"/>
      <c r="L126" s="20"/>
      <c r="M126" s="20"/>
      <c r="N126" s="20"/>
      <c r="O126" s="20"/>
      <c r="P126" s="20"/>
      <c r="Q126" s="20"/>
      <c r="R126" s="20"/>
      <c r="S126" s="20"/>
      <c r="T126" s="17"/>
    </row>
    <row r="127" spans="1:20" s="6" customFormat="1" x14ac:dyDescent="0.25">
      <c r="A127" s="17"/>
      <c r="B127" s="18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x14ac:dyDescent="0.25">
      <c r="T128" s="17"/>
    </row>
    <row r="129" spans="20:20" x14ac:dyDescent="0.25">
      <c r="T129" s="17"/>
    </row>
  </sheetData>
  <mergeCells count="52">
    <mergeCell ref="A1:S1"/>
    <mergeCell ref="A2:S2"/>
    <mergeCell ref="A12:A13"/>
    <mergeCell ref="B12:B13"/>
    <mergeCell ref="C12:D12"/>
    <mergeCell ref="E12:E13"/>
    <mergeCell ref="M12:M13"/>
    <mergeCell ref="N12:P12"/>
    <mergeCell ref="Q12:S12"/>
    <mergeCell ref="F12:L12"/>
    <mergeCell ref="L4:O4"/>
    <mergeCell ref="P4:S4"/>
    <mergeCell ref="L5:O5"/>
    <mergeCell ref="P5:S5"/>
    <mergeCell ref="L6:O6"/>
    <mergeCell ref="P6:S6"/>
    <mergeCell ref="L7:O7"/>
    <mergeCell ref="P7:S7"/>
    <mergeCell ref="L8:O8"/>
    <mergeCell ref="P8:S8"/>
    <mergeCell ref="L9:O9"/>
    <mergeCell ref="P9:S9"/>
    <mergeCell ref="J119:S119"/>
    <mergeCell ref="J120:S120"/>
    <mergeCell ref="J121:S121"/>
    <mergeCell ref="J122:S122"/>
    <mergeCell ref="L10:O10"/>
    <mergeCell ref="P10:S10"/>
    <mergeCell ref="L11:O11"/>
    <mergeCell ref="P11:S11"/>
    <mergeCell ref="A24:M24"/>
    <mergeCell ref="A46:M46"/>
    <mergeCell ref="A53:M53"/>
    <mergeCell ref="A102:M102"/>
    <mergeCell ref="A14:M14"/>
    <mergeCell ref="A114:R114"/>
    <mergeCell ref="J123:S123"/>
    <mergeCell ref="J124:S124"/>
    <mergeCell ref="J125:S125"/>
    <mergeCell ref="J126:S12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J117:S117"/>
    <mergeCell ref="J118:S1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29"/>
  <sheetViews>
    <sheetView tabSelected="1" topLeftCell="A77" zoomScale="85" zoomScaleNormal="85" workbookViewId="0">
      <selection activeCell="X104" sqref="X104"/>
    </sheetView>
  </sheetViews>
  <sheetFormatPr defaultRowHeight="15" x14ac:dyDescent="0.25"/>
  <cols>
    <col min="1" max="1" width="7.85546875" style="17" customWidth="1"/>
    <col min="2" max="2" width="10.28515625" style="18" customWidth="1"/>
    <col min="3" max="3" width="10.140625" style="17" customWidth="1"/>
    <col min="4" max="4" width="12.42578125" style="17" customWidth="1"/>
    <col min="5" max="5" width="11.7109375" style="17" customWidth="1"/>
    <col min="6" max="11" width="6" style="17" customWidth="1"/>
    <col min="12" max="12" width="7" style="17" customWidth="1"/>
    <col min="13" max="13" width="13.42578125" style="17" customWidth="1"/>
    <col min="14" max="14" width="15" style="17" customWidth="1"/>
    <col min="15" max="15" width="16" style="17" customWidth="1"/>
    <col min="16" max="17" width="15" style="17" customWidth="1"/>
    <col min="18" max="18" width="16" style="17" customWidth="1"/>
    <col min="19" max="19" width="15" style="17" customWidth="1"/>
  </cols>
  <sheetData>
    <row r="1" spans="1:49" s="4" customFormat="1" ht="23.25" customHeight="1" x14ac:dyDescent="0.3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49" s="14" customFormat="1" ht="51" customHeight="1" x14ac:dyDescent="0.25">
      <c r="A2" s="32" t="s">
        <v>112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</row>
    <row r="3" spans="1:49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49" ht="13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23" t="s">
        <v>117</v>
      </c>
      <c r="M4" s="24"/>
      <c r="N4" s="24"/>
      <c r="O4" s="25"/>
      <c r="P4" s="26"/>
      <c r="Q4" s="27"/>
      <c r="R4" s="27"/>
      <c r="S4" s="28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49" ht="13.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23" t="s">
        <v>118</v>
      </c>
      <c r="M5" s="24"/>
      <c r="N5" s="24"/>
      <c r="O5" s="25"/>
      <c r="P5" s="26"/>
      <c r="Q5" s="27"/>
      <c r="R5" s="27"/>
      <c r="S5" s="28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49" ht="13.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23" t="s">
        <v>119</v>
      </c>
      <c r="M6" s="24"/>
      <c r="N6" s="24"/>
      <c r="O6" s="25"/>
      <c r="P6" s="26"/>
      <c r="Q6" s="27"/>
      <c r="R6" s="27"/>
      <c r="S6" s="28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7" spans="1:49" ht="13.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23" t="s">
        <v>120</v>
      </c>
      <c r="M7" s="24"/>
      <c r="N7" s="24"/>
      <c r="O7" s="25"/>
      <c r="P7" s="26"/>
      <c r="Q7" s="27"/>
      <c r="R7" s="27"/>
      <c r="S7" s="28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49" ht="13.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23" t="s">
        <v>121</v>
      </c>
      <c r="M8" s="24"/>
      <c r="N8" s="24"/>
      <c r="O8" s="25"/>
      <c r="P8" s="26"/>
      <c r="Q8" s="27"/>
      <c r="R8" s="27"/>
      <c r="S8" s="28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49" ht="13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23" t="s">
        <v>122</v>
      </c>
      <c r="M9" s="24"/>
      <c r="N9" s="24"/>
      <c r="O9" s="25"/>
      <c r="P9" s="26"/>
      <c r="Q9" s="27"/>
      <c r="R9" s="27"/>
      <c r="S9" s="28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0" spans="1:49" ht="13.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23" t="s">
        <v>123</v>
      </c>
      <c r="M10" s="24"/>
      <c r="N10" s="24"/>
      <c r="O10" s="25"/>
      <c r="P10" s="26"/>
      <c r="Q10" s="27"/>
      <c r="R10" s="27"/>
      <c r="S10" s="28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</row>
    <row r="11" spans="1:49" ht="13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29" t="s">
        <v>124</v>
      </c>
      <c r="M11" s="29"/>
      <c r="N11" s="29"/>
      <c r="O11" s="29"/>
      <c r="P11" s="30"/>
      <c r="Q11" s="30"/>
      <c r="R11" s="30"/>
      <c r="S11" s="30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</row>
    <row r="12" spans="1:49" s="6" customFormat="1" ht="22.5" customHeight="1" x14ac:dyDescent="0.25">
      <c r="A12" s="33" t="s">
        <v>110</v>
      </c>
      <c r="B12" s="34" t="s">
        <v>0</v>
      </c>
      <c r="C12" s="33" t="s">
        <v>32</v>
      </c>
      <c r="D12" s="33"/>
      <c r="E12" s="33" t="s">
        <v>1</v>
      </c>
      <c r="F12" s="37" t="s">
        <v>113</v>
      </c>
      <c r="G12" s="38"/>
      <c r="H12" s="38"/>
      <c r="I12" s="38"/>
      <c r="J12" s="38"/>
      <c r="K12" s="38"/>
      <c r="L12" s="40"/>
      <c r="M12" s="33" t="s">
        <v>2</v>
      </c>
      <c r="N12" s="41" t="s">
        <v>5</v>
      </c>
      <c r="O12" s="41"/>
      <c r="P12" s="41"/>
      <c r="Q12" s="41" t="s">
        <v>6</v>
      </c>
      <c r="R12" s="41"/>
      <c r="S12" s="41"/>
    </row>
    <row r="13" spans="1:49" s="6" customFormat="1" ht="45" x14ac:dyDescent="0.25">
      <c r="A13" s="33"/>
      <c r="B13" s="34"/>
      <c r="C13" s="1" t="s">
        <v>3</v>
      </c>
      <c r="D13" s="1" t="s">
        <v>4</v>
      </c>
      <c r="E13" s="33"/>
      <c r="F13" s="11">
        <v>1</v>
      </c>
      <c r="G13" s="11">
        <v>2</v>
      </c>
      <c r="H13" s="11">
        <v>3</v>
      </c>
      <c r="I13" s="11">
        <v>4</v>
      </c>
      <c r="J13" s="11">
        <v>5</v>
      </c>
      <c r="K13" s="11">
        <v>6</v>
      </c>
      <c r="L13" s="11" t="s">
        <v>7</v>
      </c>
      <c r="M13" s="33"/>
      <c r="N13" s="7" t="s">
        <v>21</v>
      </c>
      <c r="O13" s="7" t="s">
        <v>22</v>
      </c>
      <c r="P13" s="7" t="s">
        <v>7</v>
      </c>
      <c r="Q13" s="7" t="s">
        <v>109</v>
      </c>
      <c r="R13" s="7" t="s">
        <v>22</v>
      </c>
      <c r="S13" s="7" t="s">
        <v>7</v>
      </c>
    </row>
    <row r="14" spans="1:49" x14ac:dyDescent="0.25">
      <c r="A14" s="43" t="s">
        <v>31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4"/>
      <c r="P14" s="44"/>
      <c r="Q14" s="44"/>
      <c r="R14" s="44"/>
      <c r="S14" s="44">
        <f>SUM(S15:S26)</f>
        <v>0</v>
      </c>
    </row>
    <row r="15" spans="1:49" x14ac:dyDescent="0.25">
      <c r="A15" s="2"/>
      <c r="B15" s="8">
        <v>1</v>
      </c>
      <c r="C15" s="3">
        <v>1.64</v>
      </c>
      <c r="D15" s="3">
        <v>3.0659999999999998</v>
      </c>
      <c r="E15" s="3">
        <f t="shared" ref="E15:E26" si="0">D15*C15</f>
        <v>5.0282399999999994</v>
      </c>
      <c r="F15" s="2">
        <v>4</v>
      </c>
      <c r="G15" s="2">
        <v>3</v>
      </c>
      <c r="H15" s="12">
        <v>1</v>
      </c>
      <c r="I15" s="12">
        <v>2</v>
      </c>
      <c r="J15" s="2">
        <v>3</v>
      </c>
      <c r="K15" s="2">
        <v>4</v>
      </c>
      <c r="L15" s="2">
        <f>SUM(F15:K15)</f>
        <v>17</v>
      </c>
      <c r="M15" s="5">
        <f t="shared" ref="M15:M26" si="1">E15*L15</f>
        <v>85.480079999999987</v>
      </c>
      <c r="N15" s="2"/>
      <c r="O15" s="2"/>
      <c r="P15" s="2">
        <f t="shared" ref="P15:P26" si="2">SUM(N15:O15)</f>
        <v>0</v>
      </c>
      <c r="Q15" s="2"/>
      <c r="R15" s="2"/>
      <c r="S15" s="2">
        <f t="shared" ref="S15:S26" si="3">SUM(Q15:R15)</f>
        <v>0</v>
      </c>
    </row>
    <row r="16" spans="1:49" x14ac:dyDescent="0.25">
      <c r="A16" s="2"/>
      <c r="B16" s="8" t="s">
        <v>23</v>
      </c>
      <c r="C16" s="3">
        <v>1.64</v>
      </c>
      <c r="D16" s="3">
        <v>3.0659999999999998</v>
      </c>
      <c r="E16" s="3">
        <f t="shared" si="0"/>
        <v>5.0282399999999994</v>
      </c>
      <c r="F16" s="2">
        <v>2</v>
      </c>
      <c r="G16" s="2">
        <v>4</v>
      </c>
      <c r="H16" s="12">
        <v>3</v>
      </c>
      <c r="I16" s="12">
        <v>2</v>
      </c>
      <c r="J16" s="2">
        <v>5</v>
      </c>
      <c r="K16" s="2">
        <v>1</v>
      </c>
      <c r="L16" s="2">
        <f t="shared" ref="L16:L23" si="4">SUM(F16:K16)</f>
        <v>17</v>
      </c>
      <c r="M16" s="5">
        <f t="shared" si="1"/>
        <v>85.480079999999987</v>
      </c>
      <c r="N16" s="2"/>
      <c r="O16" s="2"/>
      <c r="P16" s="2">
        <f t="shared" si="2"/>
        <v>0</v>
      </c>
      <c r="Q16" s="2"/>
      <c r="R16" s="2"/>
      <c r="S16" s="2">
        <f t="shared" si="3"/>
        <v>0</v>
      </c>
    </row>
    <row r="17" spans="1:19" x14ac:dyDescent="0.25">
      <c r="A17" s="2"/>
      <c r="B17" s="8">
        <v>2</v>
      </c>
      <c r="C17" s="3">
        <v>2</v>
      </c>
      <c r="D17" s="3">
        <v>3.0659999999999998</v>
      </c>
      <c r="E17" s="3">
        <f t="shared" si="0"/>
        <v>6.1319999999999997</v>
      </c>
      <c r="F17" s="2">
        <v>1</v>
      </c>
      <c r="G17" s="2">
        <v>1</v>
      </c>
      <c r="H17" s="12"/>
      <c r="I17" s="12"/>
      <c r="J17" s="2">
        <v>1</v>
      </c>
      <c r="K17" s="2">
        <v>2</v>
      </c>
      <c r="L17" s="2">
        <f t="shared" si="4"/>
        <v>5</v>
      </c>
      <c r="M17" s="5">
        <f t="shared" si="1"/>
        <v>30.659999999999997</v>
      </c>
      <c r="N17" s="2"/>
      <c r="O17" s="2"/>
      <c r="P17" s="2">
        <f t="shared" si="2"/>
        <v>0</v>
      </c>
      <c r="Q17" s="2"/>
      <c r="R17" s="2"/>
      <c r="S17" s="2">
        <f t="shared" si="3"/>
        <v>0</v>
      </c>
    </row>
    <row r="18" spans="1:19" x14ac:dyDescent="0.25">
      <c r="A18" s="2"/>
      <c r="B18" s="8" t="s">
        <v>29</v>
      </c>
      <c r="C18" s="3">
        <v>2</v>
      </c>
      <c r="D18" s="3">
        <v>3.0659999999999998</v>
      </c>
      <c r="E18" s="3">
        <f t="shared" si="0"/>
        <v>6.1319999999999997</v>
      </c>
      <c r="F18" s="2"/>
      <c r="G18" s="2"/>
      <c r="H18" s="12"/>
      <c r="I18" s="12"/>
      <c r="J18" s="2">
        <v>1</v>
      </c>
      <c r="K18" s="2"/>
      <c r="L18" s="12">
        <f t="shared" si="4"/>
        <v>1</v>
      </c>
      <c r="M18" s="42">
        <f t="shared" si="1"/>
        <v>6.1319999999999997</v>
      </c>
      <c r="N18" s="2"/>
      <c r="O18" s="2"/>
      <c r="P18" s="2">
        <f t="shared" si="2"/>
        <v>0</v>
      </c>
      <c r="Q18" s="2"/>
      <c r="R18" s="2"/>
      <c r="S18" s="2">
        <f t="shared" si="3"/>
        <v>0</v>
      </c>
    </row>
    <row r="19" spans="1:19" x14ac:dyDescent="0.25">
      <c r="A19" s="2" t="s">
        <v>33</v>
      </c>
      <c r="B19" s="8">
        <v>3</v>
      </c>
      <c r="C19" s="3">
        <v>2</v>
      </c>
      <c r="D19" s="3">
        <v>3.0659999999999998</v>
      </c>
      <c r="E19" s="3">
        <f t="shared" si="0"/>
        <v>6.1319999999999997</v>
      </c>
      <c r="F19" s="2">
        <v>1</v>
      </c>
      <c r="G19" s="2"/>
      <c r="H19" s="12">
        <v>1</v>
      </c>
      <c r="I19" s="12"/>
      <c r="J19" s="2"/>
      <c r="K19" s="2"/>
      <c r="L19" s="12">
        <f t="shared" si="4"/>
        <v>2</v>
      </c>
      <c r="M19" s="42">
        <f t="shared" si="1"/>
        <v>12.263999999999999</v>
      </c>
      <c r="N19" s="2"/>
      <c r="O19" s="2"/>
      <c r="P19" s="2">
        <f t="shared" si="2"/>
        <v>0</v>
      </c>
      <c r="Q19" s="2"/>
      <c r="R19" s="2"/>
      <c r="S19" s="2">
        <f t="shared" si="3"/>
        <v>0</v>
      </c>
    </row>
    <row r="20" spans="1:19" x14ac:dyDescent="0.25">
      <c r="A20" s="2" t="s">
        <v>33</v>
      </c>
      <c r="B20" s="8" t="s">
        <v>28</v>
      </c>
      <c r="C20" s="3">
        <v>2</v>
      </c>
      <c r="D20" s="3">
        <v>3.0659999999999998</v>
      </c>
      <c r="E20" s="3">
        <f t="shared" si="0"/>
        <v>6.1319999999999997</v>
      </c>
      <c r="F20" s="2"/>
      <c r="G20" s="2"/>
      <c r="H20" s="12">
        <v>1</v>
      </c>
      <c r="I20" s="12"/>
      <c r="J20" s="2"/>
      <c r="K20" s="2"/>
      <c r="L20" s="12">
        <f>SUM(F20:K20)</f>
        <v>1</v>
      </c>
      <c r="M20" s="42">
        <f t="shared" si="1"/>
        <v>6.1319999999999997</v>
      </c>
      <c r="N20" s="2"/>
      <c r="O20" s="2"/>
      <c r="P20" s="2">
        <f t="shared" si="2"/>
        <v>0</v>
      </c>
      <c r="Q20" s="2"/>
      <c r="R20" s="2"/>
      <c r="S20" s="2">
        <f t="shared" si="3"/>
        <v>0</v>
      </c>
    </row>
    <row r="21" spans="1:19" x14ac:dyDescent="0.25">
      <c r="A21" s="2"/>
      <c r="B21" s="19" t="s">
        <v>114</v>
      </c>
      <c r="C21" s="3">
        <v>3.39</v>
      </c>
      <c r="D21" s="3">
        <v>3.0659999999999998</v>
      </c>
      <c r="E21" s="3">
        <f t="shared" si="0"/>
        <v>10.393739999999999</v>
      </c>
      <c r="F21" s="2"/>
      <c r="G21" s="2"/>
      <c r="H21" s="12">
        <v>1</v>
      </c>
      <c r="I21" s="12"/>
      <c r="J21" s="2"/>
      <c r="K21" s="2"/>
      <c r="L21" s="12">
        <f>SUM(F21:K21)</f>
        <v>1</v>
      </c>
      <c r="M21" s="42">
        <f t="shared" si="1"/>
        <v>10.393739999999999</v>
      </c>
      <c r="N21" s="2"/>
      <c r="O21" s="2"/>
      <c r="P21" s="2">
        <f t="shared" si="2"/>
        <v>0</v>
      </c>
      <c r="Q21" s="2"/>
      <c r="R21" s="2"/>
      <c r="S21" s="2">
        <f t="shared" si="3"/>
        <v>0</v>
      </c>
    </row>
    <row r="22" spans="1:19" x14ac:dyDescent="0.25">
      <c r="A22" s="2" t="s">
        <v>34</v>
      </c>
      <c r="B22" s="19" t="s">
        <v>115</v>
      </c>
      <c r="C22" s="3">
        <v>3.39</v>
      </c>
      <c r="D22" s="3">
        <v>3.0659999999999998</v>
      </c>
      <c r="E22" s="3">
        <f t="shared" si="0"/>
        <v>10.393739999999999</v>
      </c>
      <c r="F22" s="2"/>
      <c r="G22" s="2"/>
      <c r="H22" s="12">
        <v>1</v>
      </c>
      <c r="I22" s="12"/>
      <c r="J22" s="2"/>
      <c r="K22" s="2"/>
      <c r="L22" s="12">
        <f>SUM(F22:K22)</f>
        <v>1</v>
      </c>
      <c r="M22" s="42">
        <f t="shared" si="1"/>
        <v>10.393739999999999</v>
      </c>
      <c r="N22" s="2"/>
      <c r="O22" s="2"/>
      <c r="P22" s="2">
        <f t="shared" si="2"/>
        <v>0</v>
      </c>
      <c r="Q22" s="2"/>
      <c r="R22" s="2"/>
      <c r="S22" s="2">
        <f t="shared" si="3"/>
        <v>0</v>
      </c>
    </row>
    <row r="23" spans="1:19" x14ac:dyDescent="0.25">
      <c r="A23" s="2"/>
      <c r="B23" s="8">
        <v>4</v>
      </c>
      <c r="C23" s="3">
        <v>1.25</v>
      </c>
      <c r="D23" s="3">
        <v>3.0659999999999998</v>
      </c>
      <c r="E23" s="3">
        <f t="shared" si="0"/>
        <v>3.8324999999999996</v>
      </c>
      <c r="F23" s="2"/>
      <c r="G23" s="2">
        <v>1</v>
      </c>
      <c r="H23" s="12">
        <v>1</v>
      </c>
      <c r="I23" s="12"/>
      <c r="J23" s="2">
        <v>1</v>
      </c>
      <c r="K23" s="2">
        <v>1</v>
      </c>
      <c r="L23" s="2">
        <f t="shared" si="4"/>
        <v>4</v>
      </c>
      <c r="M23" s="5">
        <f t="shared" si="1"/>
        <v>15.329999999999998</v>
      </c>
      <c r="N23" s="2"/>
      <c r="O23" s="2"/>
      <c r="P23" s="2">
        <f t="shared" si="2"/>
        <v>0</v>
      </c>
      <c r="Q23" s="2"/>
      <c r="R23" s="2"/>
      <c r="S23" s="2">
        <f t="shared" si="3"/>
        <v>0</v>
      </c>
    </row>
    <row r="24" spans="1:19" x14ac:dyDescent="0.25">
      <c r="A24" s="2" t="s">
        <v>33</v>
      </c>
      <c r="B24" s="8">
        <v>8</v>
      </c>
      <c r="C24" s="3">
        <v>1.25</v>
      </c>
      <c r="D24" s="3">
        <v>3.0659999999999998</v>
      </c>
      <c r="E24" s="3">
        <f t="shared" si="0"/>
        <v>3.8324999999999996</v>
      </c>
      <c r="F24" s="2">
        <v>1</v>
      </c>
      <c r="G24" s="2"/>
      <c r="H24" s="12">
        <v>1</v>
      </c>
      <c r="I24" s="12"/>
      <c r="J24" s="2"/>
      <c r="K24" s="2"/>
      <c r="L24" s="2">
        <f>SUM(F24:K24)</f>
        <v>2</v>
      </c>
      <c r="M24" s="5">
        <f t="shared" si="1"/>
        <v>7.6649999999999991</v>
      </c>
      <c r="N24" s="2"/>
      <c r="O24" s="2"/>
      <c r="P24" s="2">
        <f t="shared" si="2"/>
        <v>0</v>
      </c>
      <c r="Q24" s="2"/>
      <c r="R24" s="2"/>
      <c r="S24" s="2">
        <f t="shared" si="3"/>
        <v>0</v>
      </c>
    </row>
    <row r="25" spans="1:19" x14ac:dyDescent="0.25">
      <c r="A25" s="2" t="s">
        <v>33</v>
      </c>
      <c r="B25" s="8" t="s">
        <v>26</v>
      </c>
      <c r="C25" s="3">
        <v>1.25</v>
      </c>
      <c r="D25" s="3">
        <v>3.0659999999999998</v>
      </c>
      <c r="E25" s="3">
        <f t="shared" si="0"/>
        <v>3.8324999999999996</v>
      </c>
      <c r="F25" s="2"/>
      <c r="G25" s="2">
        <v>1</v>
      </c>
      <c r="H25" s="12"/>
      <c r="I25" s="12">
        <v>1</v>
      </c>
      <c r="J25" s="2">
        <v>2</v>
      </c>
      <c r="K25" s="2"/>
      <c r="L25" s="2">
        <f>SUM(F25:K25)</f>
        <v>4</v>
      </c>
      <c r="M25" s="5">
        <f t="shared" si="1"/>
        <v>15.329999999999998</v>
      </c>
      <c r="N25" s="2"/>
      <c r="O25" s="2"/>
      <c r="P25" s="2">
        <f t="shared" si="2"/>
        <v>0</v>
      </c>
      <c r="Q25" s="2"/>
      <c r="R25" s="2"/>
      <c r="S25" s="2">
        <f t="shared" si="3"/>
        <v>0</v>
      </c>
    </row>
    <row r="26" spans="1:19" x14ac:dyDescent="0.25">
      <c r="A26" s="2"/>
      <c r="B26" s="8" t="s">
        <v>116</v>
      </c>
      <c r="C26" s="3">
        <v>1.25</v>
      </c>
      <c r="D26" s="3">
        <v>3.0659999999999998</v>
      </c>
      <c r="E26" s="3">
        <f t="shared" si="0"/>
        <v>3.8324999999999996</v>
      </c>
      <c r="F26" s="2"/>
      <c r="G26" s="2"/>
      <c r="H26" s="12">
        <v>1</v>
      </c>
      <c r="I26" s="12"/>
      <c r="J26" s="2"/>
      <c r="K26" s="2"/>
      <c r="L26" s="2">
        <f>SUM(F26:K26)</f>
        <v>1</v>
      </c>
      <c r="M26" s="5">
        <f t="shared" si="1"/>
        <v>3.8324999999999996</v>
      </c>
      <c r="N26" s="2"/>
      <c r="O26" s="2"/>
      <c r="P26" s="2">
        <f t="shared" si="2"/>
        <v>0</v>
      </c>
      <c r="Q26" s="2"/>
      <c r="R26" s="2"/>
      <c r="S26" s="2">
        <f t="shared" si="3"/>
        <v>0</v>
      </c>
    </row>
    <row r="27" spans="1:19" ht="15" customHeight="1" x14ac:dyDescent="0.25">
      <c r="A27" s="45" t="s">
        <v>19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4"/>
      <c r="O27" s="44"/>
      <c r="P27" s="44"/>
      <c r="Q27" s="44"/>
      <c r="R27" s="44"/>
      <c r="S27" s="44">
        <f>SUM(S28:S48)</f>
        <v>0</v>
      </c>
    </row>
    <row r="28" spans="1:19" x14ac:dyDescent="0.25">
      <c r="A28" s="2"/>
      <c r="B28" s="8" t="s">
        <v>10</v>
      </c>
      <c r="C28" s="3">
        <v>0.8</v>
      </c>
      <c r="D28" s="3">
        <v>2.68</v>
      </c>
      <c r="E28" s="3">
        <f t="shared" ref="E28:E48" si="5">D28*C28</f>
        <v>2.1440000000000001</v>
      </c>
      <c r="F28" s="2">
        <v>2</v>
      </c>
      <c r="G28" s="2">
        <v>2</v>
      </c>
      <c r="H28" s="12">
        <v>1</v>
      </c>
      <c r="I28" s="12">
        <v>2</v>
      </c>
      <c r="J28" s="2">
        <v>2</v>
      </c>
      <c r="K28" s="2">
        <v>2</v>
      </c>
      <c r="L28" s="2">
        <f t="shared" ref="L28:L104" si="6">SUM(F28:K28)</f>
        <v>11</v>
      </c>
      <c r="M28" s="5">
        <f t="shared" ref="M28:M48" si="7">E28*L28</f>
        <v>23.584000000000003</v>
      </c>
      <c r="N28" s="2"/>
      <c r="O28" s="2"/>
      <c r="P28" s="2">
        <f t="shared" ref="P28:P48" si="8">SUM(N28:O28)</f>
        <v>0</v>
      </c>
      <c r="Q28" s="2"/>
      <c r="R28" s="2"/>
      <c r="S28" s="2">
        <f t="shared" ref="S28:S48" si="9">SUM(Q28:R28)</f>
        <v>0</v>
      </c>
    </row>
    <row r="29" spans="1:19" x14ac:dyDescent="0.25">
      <c r="A29" s="2"/>
      <c r="B29" s="8" t="s">
        <v>12</v>
      </c>
      <c r="C29" s="3">
        <v>0.8</v>
      </c>
      <c r="D29" s="3">
        <v>2.6720000000000002</v>
      </c>
      <c r="E29" s="3">
        <f t="shared" si="5"/>
        <v>2.1376000000000004</v>
      </c>
      <c r="F29" s="2">
        <v>2</v>
      </c>
      <c r="G29" s="2">
        <v>2</v>
      </c>
      <c r="H29" s="12"/>
      <c r="I29" s="12"/>
      <c r="J29" s="2">
        <v>1</v>
      </c>
      <c r="K29" s="2">
        <v>4</v>
      </c>
      <c r="L29" s="2">
        <f t="shared" si="6"/>
        <v>9</v>
      </c>
      <c r="M29" s="5">
        <f t="shared" si="7"/>
        <v>19.238400000000002</v>
      </c>
      <c r="N29" s="2"/>
      <c r="O29" s="2"/>
      <c r="P29" s="2">
        <f t="shared" si="8"/>
        <v>0</v>
      </c>
      <c r="Q29" s="2"/>
      <c r="R29" s="2"/>
      <c r="S29" s="2">
        <f t="shared" si="9"/>
        <v>0</v>
      </c>
    </row>
    <row r="30" spans="1:19" x14ac:dyDescent="0.25">
      <c r="A30" s="2"/>
      <c r="B30" s="8" t="s">
        <v>30</v>
      </c>
      <c r="C30" s="3">
        <v>0.7</v>
      </c>
      <c r="D30" s="3">
        <v>2.6720000000000002</v>
      </c>
      <c r="E30" s="3">
        <f t="shared" si="5"/>
        <v>1.8704000000000001</v>
      </c>
      <c r="F30" s="2"/>
      <c r="G30" s="2"/>
      <c r="H30" s="12"/>
      <c r="I30" s="12"/>
      <c r="J30" s="2"/>
      <c r="K30" s="2">
        <v>1</v>
      </c>
      <c r="L30" s="2">
        <f t="shared" si="6"/>
        <v>1</v>
      </c>
      <c r="M30" s="5">
        <f t="shared" si="7"/>
        <v>1.8704000000000001</v>
      </c>
      <c r="N30" s="2"/>
      <c r="O30" s="2"/>
      <c r="P30" s="2">
        <f t="shared" si="8"/>
        <v>0</v>
      </c>
      <c r="Q30" s="2"/>
      <c r="R30" s="2"/>
      <c r="S30" s="2">
        <f t="shared" si="9"/>
        <v>0</v>
      </c>
    </row>
    <row r="31" spans="1:19" x14ac:dyDescent="0.25">
      <c r="A31" s="2"/>
      <c r="B31" s="8" t="s">
        <v>15</v>
      </c>
      <c r="C31" s="3">
        <v>1.83</v>
      </c>
      <c r="D31" s="3">
        <v>2.6720000000000002</v>
      </c>
      <c r="E31" s="3">
        <f t="shared" si="5"/>
        <v>4.8897600000000008</v>
      </c>
      <c r="F31" s="2">
        <v>5</v>
      </c>
      <c r="G31" s="2">
        <v>4</v>
      </c>
      <c r="H31" s="12">
        <v>5</v>
      </c>
      <c r="I31" s="12">
        <v>9</v>
      </c>
      <c r="J31" s="2">
        <v>7</v>
      </c>
      <c r="K31" s="2">
        <v>3</v>
      </c>
      <c r="L31" s="2">
        <f t="shared" si="6"/>
        <v>33</v>
      </c>
      <c r="M31" s="5">
        <f t="shared" si="7"/>
        <v>161.36208000000002</v>
      </c>
      <c r="N31" s="2"/>
      <c r="O31" s="2"/>
      <c r="P31" s="2">
        <f t="shared" si="8"/>
        <v>0</v>
      </c>
      <c r="Q31" s="2"/>
      <c r="R31" s="2"/>
      <c r="S31" s="2">
        <f t="shared" si="9"/>
        <v>0</v>
      </c>
    </row>
    <row r="32" spans="1:19" x14ac:dyDescent="0.25">
      <c r="A32" s="2"/>
      <c r="B32" s="8" t="s">
        <v>24</v>
      </c>
      <c r="C32" s="3">
        <v>1.83</v>
      </c>
      <c r="D32" s="3">
        <v>2.6720000000000002</v>
      </c>
      <c r="E32" s="3">
        <f t="shared" si="5"/>
        <v>4.8897600000000008</v>
      </c>
      <c r="F32" s="2">
        <v>5</v>
      </c>
      <c r="G32" s="2">
        <v>4</v>
      </c>
      <c r="H32" s="12">
        <v>2</v>
      </c>
      <c r="I32" s="12">
        <v>2</v>
      </c>
      <c r="J32" s="2">
        <v>4</v>
      </c>
      <c r="K32" s="2">
        <v>4</v>
      </c>
      <c r="L32" s="2">
        <f t="shared" si="6"/>
        <v>21</v>
      </c>
      <c r="M32" s="5">
        <f t="shared" si="7"/>
        <v>102.68496000000002</v>
      </c>
      <c r="N32" s="2"/>
      <c r="O32" s="2"/>
      <c r="P32" s="2">
        <f t="shared" si="8"/>
        <v>0</v>
      </c>
      <c r="Q32" s="2"/>
      <c r="R32" s="2"/>
      <c r="S32" s="2">
        <f t="shared" si="9"/>
        <v>0</v>
      </c>
    </row>
    <row r="33" spans="1:19" x14ac:dyDescent="0.25">
      <c r="A33" s="2" t="s">
        <v>38</v>
      </c>
      <c r="B33" s="8" t="s">
        <v>25</v>
      </c>
      <c r="C33" s="3">
        <v>1.83</v>
      </c>
      <c r="D33" s="3">
        <v>2.6720000000000002</v>
      </c>
      <c r="E33" s="3">
        <f t="shared" si="5"/>
        <v>4.8897600000000008</v>
      </c>
      <c r="F33" s="2">
        <v>1</v>
      </c>
      <c r="G33" s="2"/>
      <c r="H33" s="12">
        <v>1</v>
      </c>
      <c r="I33" s="12">
        <v>1</v>
      </c>
      <c r="J33" s="2"/>
      <c r="K33" s="2"/>
      <c r="L33" s="2">
        <f t="shared" si="6"/>
        <v>3</v>
      </c>
      <c r="M33" s="5">
        <f t="shared" si="7"/>
        <v>14.669280000000002</v>
      </c>
      <c r="N33" s="2"/>
      <c r="O33" s="2"/>
      <c r="P33" s="2">
        <f t="shared" si="8"/>
        <v>0</v>
      </c>
      <c r="Q33" s="2"/>
      <c r="R33" s="2"/>
      <c r="S33" s="2">
        <f t="shared" si="9"/>
        <v>0</v>
      </c>
    </row>
    <row r="34" spans="1:19" x14ac:dyDescent="0.25">
      <c r="A34" s="2" t="s">
        <v>39</v>
      </c>
      <c r="B34" s="8" t="s">
        <v>17</v>
      </c>
      <c r="C34" s="3">
        <f>0.87+1.83</f>
        <v>2.7</v>
      </c>
      <c r="D34" s="3">
        <v>2.6720000000000002</v>
      </c>
      <c r="E34" s="3">
        <f t="shared" si="5"/>
        <v>7.2144000000000013</v>
      </c>
      <c r="F34" s="2"/>
      <c r="G34" s="2"/>
      <c r="H34" s="12"/>
      <c r="I34" s="12"/>
      <c r="J34" s="2">
        <v>1</v>
      </c>
      <c r="K34" s="2"/>
      <c r="L34" s="2">
        <f t="shared" ref="L34" si="10">SUM(F34:K34)</f>
        <v>1</v>
      </c>
      <c r="M34" s="5">
        <f t="shared" si="7"/>
        <v>7.2144000000000013</v>
      </c>
      <c r="N34" s="2"/>
      <c r="O34" s="2"/>
      <c r="P34" s="2">
        <f t="shared" si="8"/>
        <v>0</v>
      </c>
      <c r="Q34" s="2"/>
      <c r="R34" s="2"/>
      <c r="S34" s="2">
        <f t="shared" si="9"/>
        <v>0</v>
      </c>
    </row>
    <row r="35" spans="1:19" x14ac:dyDescent="0.25">
      <c r="A35" s="2" t="s">
        <v>39</v>
      </c>
      <c r="B35" s="8" t="s">
        <v>27</v>
      </c>
      <c r="C35" s="3">
        <v>2.7</v>
      </c>
      <c r="D35" s="3">
        <v>2.6720000000000002</v>
      </c>
      <c r="E35" s="3">
        <f t="shared" si="5"/>
        <v>7.2144000000000013</v>
      </c>
      <c r="F35" s="2"/>
      <c r="G35" s="2">
        <v>1</v>
      </c>
      <c r="H35" s="12"/>
      <c r="I35" s="12"/>
      <c r="J35" s="2"/>
      <c r="K35" s="2"/>
      <c r="L35" s="2">
        <f t="shared" si="6"/>
        <v>1</v>
      </c>
      <c r="M35" s="5">
        <f t="shared" si="7"/>
        <v>7.2144000000000013</v>
      </c>
      <c r="N35" s="2"/>
      <c r="O35" s="2"/>
      <c r="P35" s="2">
        <f t="shared" si="8"/>
        <v>0</v>
      </c>
      <c r="Q35" s="2"/>
      <c r="R35" s="2"/>
      <c r="S35" s="2">
        <f t="shared" si="9"/>
        <v>0</v>
      </c>
    </row>
    <row r="36" spans="1:19" x14ac:dyDescent="0.25">
      <c r="A36" s="2"/>
      <c r="B36" s="8" t="s">
        <v>9</v>
      </c>
      <c r="C36" s="3">
        <v>0.8</v>
      </c>
      <c r="D36" s="3">
        <v>1.77</v>
      </c>
      <c r="E36" s="3">
        <f t="shared" si="5"/>
        <v>1.4160000000000001</v>
      </c>
      <c r="F36" s="2">
        <f>2+2*8</f>
        <v>18</v>
      </c>
      <c r="G36" s="2">
        <f>2+2*8</f>
        <v>18</v>
      </c>
      <c r="H36" s="2">
        <f>2+2*8</f>
        <v>18</v>
      </c>
      <c r="I36" s="2">
        <f>2+2*8</f>
        <v>18</v>
      </c>
      <c r="J36" s="2">
        <f>1+2*8</f>
        <v>17</v>
      </c>
      <c r="K36" s="2">
        <f>2+2*8</f>
        <v>18</v>
      </c>
      <c r="L36" s="2">
        <f t="shared" si="6"/>
        <v>107</v>
      </c>
      <c r="M36" s="5">
        <f t="shared" si="7"/>
        <v>151.51200000000003</v>
      </c>
      <c r="N36" s="2"/>
      <c r="O36" s="2"/>
      <c r="P36" s="2">
        <f t="shared" si="8"/>
        <v>0</v>
      </c>
      <c r="Q36" s="2"/>
      <c r="R36" s="2"/>
      <c r="S36" s="2">
        <f t="shared" si="9"/>
        <v>0</v>
      </c>
    </row>
    <row r="37" spans="1:19" x14ac:dyDescent="0.25">
      <c r="A37" s="2"/>
      <c r="B37" s="8" t="s">
        <v>40</v>
      </c>
      <c r="C37" s="3">
        <v>0.8</v>
      </c>
      <c r="D37" s="3">
        <v>3.31</v>
      </c>
      <c r="E37" s="3">
        <f t="shared" si="5"/>
        <v>2.6480000000000001</v>
      </c>
      <c r="F37" s="2"/>
      <c r="G37" s="2"/>
      <c r="H37" s="2"/>
      <c r="I37" s="2"/>
      <c r="J37" s="2">
        <v>1</v>
      </c>
      <c r="K37" s="2"/>
      <c r="L37" s="2">
        <f t="shared" ref="L37" si="11">SUM(F37:K37)</f>
        <v>1</v>
      </c>
      <c r="M37" s="5">
        <f t="shared" si="7"/>
        <v>2.6480000000000001</v>
      </c>
      <c r="N37" s="2"/>
      <c r="O37" s="2"/>
      <c r="P37" s="2">
        <f t="shared" si="8"/>
        <v>0</v>
      </c>
      <c r="Q37" s="2"/>
      <c r="R37" s="2"/>
      <c r="S37" s="2">
        <f t="shared" si="9"/>
        <v>0</v>
      </c>
    </row>
    <row r="38" spans="1:19" x14ac:dyDescent="0.25">
      <c r="A38" s="2"/>
      <c r="B38" s="8" t="s">
        <v>11</v>
      </c>
      <c r="C38" s="3">
        <v>0.8</v>
      </c>
      <c r="D38" s="3">
        <v>1.766</v>
      </c>
      <c r="E38" s="3">
        <f t="shared" si="5"/>
        <v>1.4128000000000001</v>
      </c>
      <c r="F38" s="2">
        <f>2+2*8</f>
        <v>18</v>
      </c>
      <c r="G38" s="2"/>
      <c r="H38" s="2"/>
      <c r="I38" s="2"/>
      <c r="J38" s="2">
        <f>1+1*8</f>
        <v>9</v>
      </c>
      <c r="K38" s="2">
        <f>2+2*8</f>
        <v>18</v>
      </c>
      <c r="L38" s="12">
        <f t="shared" si="6"/>
        <v>45</v>
      </c>
      <c r="M38" s="5">
        <f t="shared" si="7"/>
        <v>63.576000000000001</v>
      </c>
      <c r="N38" s="2"/>
      <c r="O38" s="2"/>
      <c r="P38" s="2">
        <f t="shared" si="8"/>
        <v>0</v>
      </c>
      <c r="Q38" s="2"/>
      <c r="R38" s="2"/>
      <c r="S38" s="2">
        <f t="shared" si="9"/>
        <v>0</v>
      </c>
    </row>
    <row r="39" spans="1:19" x14ac:dyDescent="0.25">
      <c r="A39" s="2"/>
      <c r="B39" s="8" t="s">
        <v>36</v>
      </c>
      <c r="C39" s="3">
        <v>0.8</v>
      </c>
      <c r="D39" s="3">
        <v>1.766</v>
      </c>
      <c r="E39" s="3">
        <f t="shared" si="5"/>
        <v>1.4128000000000001</v>
      </c>
      <c r="F39" s="2"/>
      <c r="G39" s="2">
        <f>2+2*8</f>
        <v>18</v>
      </c>
      <c r="H39" s="2"/>
      <c r="I39" s="2"/>
      <c r="J39" s="2"/>
      <c r="K39" s="2">
        <f>2+1*8</f>
        <v>10</v>
      </c>
      <c r="L39" s="2">
        <f t="shared" ref="L39:L41" si="12">SUM(F39:K39)</f>
        <v>28</v>
      </c>
      <c r="M39" s="5">
        <f t="shared" si="7"/>
        <v>39.558399999999999</v>
      </c>
      <c r="N39" s="2"/>
      <c r="O39" s="2"/>
      <c r="P39" s="2">
        <f t="shared" si="8"/>
        <v>0</v>
      </c>
      <c r="Q39" s="2"/>
      <c r="R39" s="2"/>
      <c r="S39" s="2">
        <f t="shared" si="9"/>
        <v>0</v>
      </c>
    </row>
    <row r="40" spans="1:19" x14ac:dyDescent="0.25">
      <c r="A40" s="2" t="s">
        <v>108</v>
      </c>
      <c r="B40" s="8" t="s">
        <v>107</v>
      </c>
      <c r="C40" s="3"/>
      <c r="D40" s="3"/>
      <c r="E40" s="3">
        <f t="shared" si="5"/>
        <v>0</v>
      </c>
      <c r="F40" s="2"/>
      <c r="G40" s="2"/>
      <c r="H40" s="2"/>
      <c r="I40" s="2"/>
      <c r="J40" s="2">
        <v>1</v>
      </c>
      <c r="K40" s="2"/>
      <c r="L40" s="12">
        <f t="shared" si="12"/>
        <v>1</v>
      </c>
      <c r="M40" s="5">
        <f t="shared" si="7"/>
        <v>0</v>
      </c>
      <c r="N40" s="2"/>
      <c r="O40" s="2"/>
      <c r="P40" s="2">
        <f t="shared" si="8"/>
        <v>0</v>
      </c>
      <c r="Q40" s="2"/>
      <c r="R40" s="2"/>
      <c r="S40" s="2">
        <f t="shared" si="9"/>
        <v>0</v>
      </c>
    </row>
    <row r="41" spans="1:19" x14ac:dyDescent="0.25">
      <c r="A41" s="2"/>
      <c r="B41" s="8" t="s">
        <v>13</v>
      </c>
      <c r="C41" s="3">
        <v>0.7</v>
      </c>
      <c r="D41" s="3">
        <v>1.766</v>
      </c>
      <c r="E41" s="3">
        <f t="shared" si="5"/>
        <v>1.2362</v>
      </c>
      <c r="F41" s="2"/>
      <c r="G41" s="2"/>
      <c r="H41" s="2"/>
      <c r="I41" s="2"/>
      <c r="J41" s="2"/>
      <c r="K41" s="2">
        <f>1+1*8</f>
        <v>9</v>
      </c>
      <c r="L41" s="2">
        <f t="shared" si="12"/>
        <v>9</v>
      </c>
      <c r="M41" s="5">
        <f t="shared" si="7"/>
        <v>11.1258</v>
      </c>
      <c r="N41" s="2"/>
      <c r="O41" s="2"/>
      <c r="P41" s="2">
        <f t="shared" si="8"/>
        <v>0</v>
      </c>
      <c r="Q41" s="2"/>
      <c r="R41" s="2"/>
      <c r="S41" s="2">
        <f t="shared" si="9"/>
        <v>0</v>
      </c>
    </row>
    <row r="42" spans="1:19" x14ac:dyDescent="0.25">
      <c r="A42" s="2" t="s">
        <v>108</v>
      </c>
      <c r="B42" s="8" t="s">
        <v>14</v>
      </c>
      <c r="C42" s="3">
        <v>1.83</v>
      </c>
      <c r="D42" s="3">
        <v>1.766</v>
      </c>
      <c r="E42" s="3">
        <f t="shared" si="5"/>
        <v>3.2317800000000001</v>
      </c>
      <c r="F42" s="2">
        <f>10+7*8</f>
        <v>66</v>
      </c>
      <c r="G42" s="2">
        <f>8+4*8</f>
        <v>40</v>
      </c>
      <c r="H42" s="2">
        <f>10+5*8</f>
        <v>50</v>
      </c>
      <c r="I42" s="2">
        <f>10+5*8</f>
        <v>50</v>
      </c>
      <c r="J42" s="2">
        <f>12+6+7+6+7*2+6*2+7</f>
        <v>64</v>
      </c>
      <c r="K42" s="2">
        <f>6+5*8</f>
        <v>46</v>
      </c>
      <c r="L42" s="2">
        <f t="shared" si="6"/>
        <v>316</v>
      </c>
      <c r="M42" s="5">
        <f t="shared" si="7"/>
        <v>1021.24248</v>
      </c>
      <c r="N42" s="2"/>
      <c r="O42" s="2"/>
      <c r="P42" s="2">
        <f t="shared" si="8"/>
        <v>0</v>
      </c>
      <c r="Q42" s="2"/>
      <c r="R42" s="2"/>
      <c r="S42" s="2">
        <f t="shared" si="9"/>
        <v>0</v>
      </c>
    </row>
    <row r="43" spans="1:19" x14ac:dyDescent="0.25">
      <c r="A43" s="2" t="s">
        <v>108</v>
      </c>
      <c r="B43" s="8" t="s">
        <v>35</v>
      </c>
      <c r="C43" s="3">
        <v>1.83</v>
      </c>
      <c r="D43" s="3">
        <v>1.766</v>
      </c>
      <c r="E43" s="3">
        <f t="shared" si="5"/>
        <v>3.2317800000000001</v>
      </c>
      <c r="F43" s="2">
        <f>8+5*8</f>
        <v>48</v>
      </c>
      <c r="G43" s="2">
        <f>8+5*8</f>
        <v>48</v>
      </c>
      <c r="H43" s="2">
        <f>5+3*8</f>
        <v>29</v>
      </c>
      <c r="I43" s="2">
        <f>4+2*8</f>
        <v>20</v>
      </c>
      <c r="J43" s="2">
        <f>8+4*8</f>
        <v>40</v>
      </c>
      <c r="K43" s="2">
        <f>8+4*8</f>
        <v>40</v>
      </c>
      <c r="L43" s="2">
        <f t="shared" si="6"/>
        <v>225</v>
      </c>
      <c r="M43" s="5">
        <f t="shared" si="7"/>
        <v>727.15049999999997</v>
      </c>
      <c r="N43" s="2"/>
      <c r="O43" s="2"/>
      <c r="P43" s="2">
        <f t="shared" si="8"/>
        <v>0</v>
      </c>
      <c r="Q43" s="2"/>
      <c r="R43" s="2"/>
      <c r="S43" s="2">
        <f t="shared" si="9"/>
        <v>0</v>
      </c>
    </row>
    <row r="44" spans="1:19" x14ac:dyDescent="0.25">
      <c r="A44" s="2" t="s">
        <v>108</v>
      </c>
      <c r="B44" s="8" t="s">
        <v>37</v>
      </c>
      <c r="C44" s="3">
        <v>1.83</v>
      </c>
      <c r="D44" s="3">
        <v>1.766</v>
      </c>
      <c r="E44" s="3">
        <f t="shared" si="5"/>
        <v>3.2317800000000001</v>
      </c>
      <c r="F44" s="2"/>
      <c r="G44" s="2">
        <f>1+1+1*2+1</f>
        <v>5</v>
      </c>
      <c r="H44" s="2"/>
      <c r="I44" s="2"/>
      <c r="J44" s="2"/>
      <c r="K44" s="2"/>
      <c r="L44" s="2">
        <f t="shared" si="6"/>
        <v>5</v>
      </c>
      <c r="M44" s="5">
        <f t="shared" si="7"/>
        <v>16.158899999999999</v>
      </c>
      <c r="N44" s="2"/>
      <c r="O44" s="2"/>
      <c r="P44" s="2">
        <f t="shared" si="8"/>
        <v>0</v>
      </c>
      <c r="Q44" s="2"/>
      <c r="R44" s="2"/>
      <c r="S44" s="2">
        <f t="shared" si="9"/>
        <v>0</v>
      </c>
    </row>
    <row r="45" spans="1:19" x14ac:dyDescent="0.25">
      <c r="A45" s="2"/>
      <c r="B45" s="8" t="s">
        <v>75</v>
      </c>
      <c r="C45" s="3">
        <v>1.83</v>
      </c>
      <c r="D45" s="3">
        <v>1.766</v>
      </c>
      <c r="E45" s="3">
        <f t="shared" si="5"/>
        <v>3.2317800000000001</v>
      </c>
      <c r="F45" s="2"/>
      <c r="G45" s="2"/>
      <c r="H45" s="2"/>
      <c r="I45" s="2"/>
      <c r="J45" s="2">
        <f>1*8</f>
        <v>8</v>
      </c>
      <c r="K45" s="2"/>
      <c r="L45" s="2">
        <f t="shared" ref="L45" si="13">SUM(F45:K45)</f>
        <v>8</v>
      </c>
      <c r="M45" s="5">
        <f t="shared" si="7"/>
        <v>25.854240000000001</v>
      </c>
      <c r="N45" s="2"/>
      <c r="O45" s="2"/>
      <c r="P45" s="2">
        <f t="shared" si="8"/>
        <v>0</v>
      </c>
      <c r="Q45" s="2"/>
      <c r="R45" s="2"/>
      <c r="S45" s="2">
        <f t="shared" si="9"/>
        <v>0</v>
      </c>
    </row>
    <row r="46" spans="1:19" x14ac:dyDescent="0.25">
      <c r="A46" s="2" t="s">
        <v>108</v>
      </c>
      <c r="B46" s="8" t="s">
        <v>16</v>
      </c>
      <c r="C46" s="3">
        <f t="shared" ref="C46:C47" si="14">0.87+1.83</f>
        <v>2.7</v>
      </c>
      <c r="D46" s="3">
        <v>1.766</v>
      </c>
      <c r="E46" s="3">
        <f t="shared" si="5"/>
        <v>4.7682000000000002</v>
      </c>
      <c r="F46" s="2"/>
      <c r="G46" s="2"/>
      <c r="H46" s="2"/>
      <c r="I46" s="2"/>
      <c r="J46" s="2">
        <f>1+1+1*2</f>
        <v>4</v>
      </c>
      <c r="K46" s="2"/>
      <c r="L46" s="2">
        <f t="shared" ref="L46" si="15">SUM(F46:K46)</f>
        <v>4</v>
      </c>
      <c r="M46" s="5">
        <f t="shared" si="7"/>
        <v>19.072800000000001</v>
      </c>
      <c r="N46" s="2"/>
      <c r="O46" s="2"/>
      <c r="P46" s="2">
        <f t="shared" si="8"/>
        <v>0</v>
      </c>
      <c r="Q46" s="2"/>
      <c r="R46" s="2"/>
      <c r="S46" s="2">
        <f t="shared" si="9"/>
        <v>0</v>
      </c>
    </row>
    <row r="47" spans="1:19" x14ac:dyDescent="0.25">
      <c r="A47" s="2" t="s">
        <v>108</v>
      </c>
      <c r="B47" s="8" t="s">
        <v>59</v>
      </c>
      <c r="C47" s="3">
        <f t="shared" si="14"/>
        <v>2.7</v>
      </c>
      <c r="D47" s="3">
        <v>1.766</v>
      </c>
      <c r="E47" s="3">
        <f t="shared" si="5"/>
        <v>4.7682000000000002</v>
      </c>
      <c r="F47" s="2"/>
      <c r="G47" s="2">
        <f>1+1+1*2</f>
        <v>4</v>
      </c>
      <c r="H47" s="2"/>
      <c r="I47" s="2"/>
      <c r="J47" s="2"/>
      <c r="K47" s="2"/>
      <c r="L47" s="2">
        <f t="shared" si="6"/>
        <v>4</v>
      </c>
      <c r="M47" s="5">
        <f t="shared" si="7"/>
        <v>19.072800000000001</v>
      </c>
      <c r="N47" s="2"/>
      <c r="O47" s="2"/>
      <c r="P47" s="2">
        <f t="shared" si="8"/>
        <v>0</v>
      </c>
      <c r="Q47" s="2"/>
      <c r="R47" s="2"/>
      <c r="S47" s="2">
        <f t="shared" si="9"/>
        <v>0</v>
      </c>
    </row>
    <row r="48" spans="1:19" x14ac:dyDescent="0.25">
      <c r="A48" s="2"/>
      <c r="B48" s="8" t="s">
        <v>8</v>
      </c>
      <c r="C48" s="3">
        <v>0.8</v>
      </c>
      <c r="D48" s="3">
        <v>0.8</v>
      </c>
      <c r="E48" s="3">
        <f t="shared" si="5"/>
        <v>0.64000000000000012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f t="shared" si="6"/>
        <v>6</v>
      </c>
      <c r="M48" s="5">
        <f t="shared" si="7"/>
        <v>3.8400000000000007</v>
      </c>
      <c r="N48" s="2"/>
      <c r="O48" s="2"/>
      <c r="P48" s="2">
        <f t="shared" si="8"/>
        <v>0</v>
      </c>
      <c r="Q48" s="2"/>
      <c r="R48" s="2"/>
      <c r="S48" s="2">
        <f t="shared" si="9"/>
        <v>0</v>
      </c>
    </row>
    <row r="49" spans="1:19" x14ac:dyDescent="0.25">
      <c r="A49" s="43" t="s">
        <v>41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4"/>
      <c r="O49" s="44"/>
      <c r="P49" s="44"/>
      <c r="Q49" s="44"/>
      <c r="R49" s="44"/>
      <c r="S49" s="44">
        <f>SUM(S50:S54)</f>
        <v>0</v>
      </c>
    </row>
    <row r="50" spans="1:19" x14ac:dyDescent="0.25">
      <c r="A50" s="2">
        <v>1</v>
      </c>
      <c r="B50" s="8" t="s">
        <v>44</v>
      </c>
      <c r="C50" s="16">
        <v>0.86</v>
      </c>
      <c r="D50" s="16">
        <v>2.44</v>
      </c>
      <c r="E50" s="3">
        <f>C50*D50+C51*D51</f>
        <v>3.9880199999999997</v>
      </c>
      <c r="F50" s="2">
        <f>3*8</f>
        <v>24</v>
      </c>
      <c r="G50" s="2">
        <f>2*8</f>
        <v>16</v>
      </c>
      <c r="H50" s="2">
        <f>4*8</f>
        <v>32</v>
      </c>
      <c r="I50" s="2">
        <f>5*8</f>
        <v>40</v>
      </c>
      <c r="J50" s="2">
        <f>5*8</f>
        <v>40</v>
      </c>
      <c r="K50" s="2">
        <f>4*8</f>
        <v>32</v>
      </c>
      <c r="L50" s="2">
        <f t="shared" si="6"/>
        <v>184</v>
      </c>
      <c r="M50" s="5">
        <f>E50*L50</f>
        <v>733.79567999999995</v>
      </c>
      <c r="N50" s="2"/>
      <c r="O50" s="2"/>
      <c r="P50" s="2">
        <f>SUM(N50:O50)</f>
        <v>0</v>
      </c>
      <c r="Q50" s="2"/>
      <c r="R50" s="2"/>
      <c r="S50" s="2">
        <f>SUM(Q50:R50)</f>
        <v>0</v>
      </c>
    </row>
    <row r="51" spans="1:19" x14ac:dyDescent="0.25">
      <c r="A51" s="2"/>
      <c r="B51" s="9" t="s">
        <v>108</v>
      </c>
      <c r="C51" s="16">
        <v>1.07</v>
      </c>
      <c r="D51" s="16">
        <v>1.766</v>
      </c>
      <c r="E51" s="3"/>
      <c r="F51" s="2"/>
      <c r="G51" s="2"/>
      <c r="H51" s="2"/>
      <c r="I51" s="2"/>
      <c r="J51" s="2"/>
      <c r="K51" s="2"/>
      <c r="L51" s="2">
        <f t="shared" si="6"/>
        <v>0</v>
      </c>
      <c r="M51" s="5"/>
      <c r="N51" s="2"/>
      <c r="O51" s="2"/>
      <c r="P51" s="2"/>
      <c r="Q51" s="2"/>
      <c r="R51" s="2"/>
      <c r="S51" s="2"/>
    </row>
    <row r="52" spans="1:19" x14ac:dyDescent="0.25">
      <c r="A52" s="2">
        <v>2</v>
      </c>
      <c r="B52" s="8" t="s">
        <v>45</v>
      </c>
      <c r="C52" s="16">
        <v>0.86</v>
      </c>
      <c r="D52" s="16">
        <v>2.44</v>
      </c>
      <c r="E52" s="3">
        <f>C52*D52+C53*D53</f>
        <v>3.9880199999999997</v>
      </c>
      <c r="F52" s="2">
        <f>2*8</f>
        <v>16</v>
      </c>
      <c r="G52" s="2">
        <f>5*8</f>
        <v>40</v>
      </c>
      <c r="H52" s="2">
        <f>3*8</f>
        <v>24</v>
      </c>
      <c r="I52" s="2">
        <f>2*8</f>
        <v>16</v>
      </c>
      <c r="J52" s="2">
        <f>4*8</f>
        <v>32</v>
      </c>
      <c r="K52" s="2">
        <f>1*8</f>
        <v>8</v>
      </c>
      <c r="L52" s="2">
        <f t="shared" si="6"/>
        <v>136</v>
      </c>
      <c r="M52" s="5">
        <f>E52*L52</f>
        <v>542.37072000000001</v>
      </c>
      <c r="N52" s="2"/>
      <c r="O52" s="2"/>
      <c r="P52" s="2">
        <f>SUM(N52:O52)</f>
        <v>0</v>
      </c>
      <c r="Q52" s="2"/>
      <c r="R52" s="2"/>
      <c r="S52" s="2">
        <f>SUM(Q52:R52)</f>
        <v>0</v>
      </c>
    </row>
    <row r="53" spans="1:19" x14ac:dyDescent="0.25">
      <c r="A53" s="2"/>
      <c r="B53" s="9" t="s">
        <v>108</v>
      </c>
      <c r="C53" s="16">
        <v>1.07</v>
      </c>
      <c r="D53" s="16">
        <v>1.766</v>
      </c>
      <c r="E53" s="3"/>
      <c r="F53" s="2"/>
      <c r="G53" s="2"/>
      <c r="H53" s="2"/>
      <c r="I53" s="2"/>
      <c r="J53" s="2"/>
      <c r="K53" s="2"/>
      <c r="L53" s="2">
        <f t="shared" si="6"/>
        <v>0</v>
      </c>
      <c r="M53" s="5"/>
      <c r="N53" s="2"/>
      <c r="O53" s="2"/>
      <c r="P53" s="2"/>
      <c r="Q53" s="2"/>
      <c r="R53" s="2"/>
      <c r="S53" s="2"/>
    </row>
    <row r="54" spans="1:19" x14ac:dyDescent="0.25">
      <c r="A54" s="2">
        <v>3</v>
      </c>
      <c r="B54" s="8" t="s">
        <v>46</v>
      </c>
      <c r="C54" s="16">
        <v>0.86</v>
      </c>
      <c r="D54" s="16">
        <v>2.44</v>
      </c>
      <c r="E54" s="3">
        <f>C54*D54+C55*D55</f>
        <v>3.9880199999999997</v>
      </c>
      <c r="F54" s="2">
        <f>1*8</f>
        <v>8</v>
      </c>
      <c r="G54" s="2"/>
      <c r="H54" s="2"/>
      <c r="I54" s="2"/>
      <c r="J54" s="2"/>
      <c r="K54" s="2">
        <f>1*8</f>
        <v>8</v>
      </c>
      <c r="L54" s="2">
        <f t="shared" si="6"/>
        <v>16</v>
      </c>
      <c r="M54" s="5">
        <f>E54*L54</f>
        <v>63.808319999999995</v>
      </c>
      <c r="N54" s="2"/>
      <c r="O54" s="2"/>
      <c r="P54" s="2">
        <f>SUM(N54:O54)</f>
        <v>0</v>
      </c>
      <c r="Q54" s="2"/>
      <c r="R54" s="2"/>
      <c r="S54" s="2">
        <f>SUM(Q54:R54)</f>
        <v>0</v>
      </c>
    </row>
    <row r="55" spans="1:19" x14ac:dyDescent="0.25">
      <c r="A55" s="2"/>
      <c r="B55" s="9"/>
      <c r="C55" s="16">
        <v>1.07</v>
      </c>
      <c r="D55" s="16">
        <v>1.766</v>
      </c>
      <c r="E55" s="3"/>
      <c r="F55" s="2"/>
      <c r="G55" s="2"/>
      <c r="H55" s="2"/>
      <c r="I55" s="2"/>
      <c r="J55" s="2"/>
      <c r="K55" s="2"/>
      <c r="L55" s="2">
        <f t="shared" si="6"/>
        <v>0</v>
      </c>
      <c r="M55" s="5"/>
      <c r="N55" s="2"/>
      <c r="O55" s="2"/>
      <c r="P55" s="2"/>
      <c r="Q55" s="2"/>
      <c r="R55" s="2"/>
      <c r="S55" s="2"/>
    </row>
    <row r="56" spans="1:19" x14ac:dyDescent="0.25">
      <c r="A56" s="43" t="s">
        <v>42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4"/>
      <c r="O56" s="44"/>
      <c r="P56" s="44"/>
      <c r="Q56" s="44"/>
      <c r="R56" s="44"/>
      <c r="S56" s="44">
        <f>SUM(S57:S104)</f>
        <v>0</v>
      </c>
    </row>
    <row r="57" spans="1:19" x14ac:dyDescent="0.25">
      <c r="A57" s="2"/>
      <c r="B57" s="8" t="s">
        <v>96</v>
      </c>
      <c r="C57" s="3">
        <v>2.7</v>
      </c>
      <c r="D57" s="3">
        <v>2.82</v>
      </c>
      <c r="E57" s="3">
        <f t="shared" ref="E57:E104" si="16">D57*C57</f>
        <v>7.6139999999999999</v>
      </c>
      <c r="F57" s="2"/>
      <c r="G57" s="2"/>
      <c r="H57" s="2">
        <f>1+1*2+1</f>
        <v>4</v>
      </c>
      <c r="I57" s="2">
        <f>1+1*2+1</f>
        <v>4</v>
      </c>
      <c r="J57" s="2"/>
      <c r="K57" s="2"/>
      <c r="L57" s="2">
        <f t="shared" ref="L57" si="17">SUM(F57:K57)</f>
        <v>8</v>
      </c>
      <c r="M57" s="5">
        <f t="shared" ref="M57:M104" si="18">E57*L57</f>
        <v>60.911999999999999</v>
      </c>
      <c r="N57" s="2"/>
      <c r="O57" s="2"/>
      <c r="P57" s="2">
        <f t="shared" ref="P57:P104" si="19">SUM(N57:O57)</f>
        <v>0</v>
      </c>
      <c r="Q57" s="2"/>
      <c r="R57" s="2"/>
      <c r="S57" s="2">
        <f t="shared" ref="S57:S104" si="20">SUM(Q57:R57)</f>
        <v>0</v>
      </c>
    </row>
    <row r="58" spans="1:19" x14ac:dyDescent="0.25">
      <c r="A58" s="2"/>
      <c r="B58" s="8" t="s">
        <v>64</v>
      </c>
      <c r="C58" s="3">
        <v>2.7</v>
      </c>
      <c r="D58" s="3">
        <v>2.0459999999999998</v>
      </c>
      <c r="E58" s="3">
        <f t="shared" si="16"/>
        <v>5.5241999999999996</v>
      </c>
      <c r="F58" s="2"/>
      <c r="G58" s="2"/>
      <c r="H58" s="2">
        <f>1+1+1*2</f>
        <v>4</v>
      </c>
      <c r="I58" s="2">
        <f>1+1+1*2</f>
        <v>4</v>
      </c>
      <c r="J58" s="2"/>
      <c r="K58" s="2"/>
      <c r="L58" s="2">
        <f t="shared" si="6"/>
        <v>8</v>
      </c>
      <c r="M58" s="5">
        <f t="shared" si="18"/>
        <v>44.193599999999996</v>
      </c>
      <c r="N58" s="2"/>
      <c r="O58" s="2"/>
      <c r="P58" s="2">
        <f t="shared" si="19"/>
        <v>0</v>
      </c>
      <c r="Q58" s="2"/>
      <c r="R58" s="2"/>
      <c r="S58" s="2">
        <f t="shared" si="20"/>
        <v>0</v>
      </c>
    </row>
    <row r="59" spans="1:19" x14ac:dyDescent="0.25">
      <c r="A59" s="2"/>
      <c r="B59" s="8" t="s">
        <v>106</v>
      </c>
      <c r="C59" s="3">
        <v>2.75</v>
      </c>
      <c r="D59" s="3">
        <v>2.82</v>
      </c>
      <c r="E59" s="3">
        <f t="shared" si="16"/>
        <v>7.7549999999999999</v>
      </c>
      <c r="F59" s="2"/>
      <c r="G59" s="2"/>
      <c r="H59" s="2"/>
      <c r="I59" s="2"/>
      <c r="J59" s="2">
        <f>1+1+1*2+1*2+1</f>
        <v>7</v>
      </c>
      <c r="K59" s="2"/>
      <c r="L59" s="2">
        <f t="shared" si="6"/>
        <v>7</v>
      </c>
      <c r="M59" s="5">
        <f t="shared" si="18"/>
        <v>54.284999999999997</v>
      </c>
      <c r="N59" s="2"/>
      <c r="O59" s="2"/>
      <c r="P59" s="2">
        <f t="shared" si="19"/>
        <v>0</v>
      </c>
      <c r="Q59" s="2"/>
      <c r="R59" s="2"/>
      <c r="S59" s="2">
        <f t="shared" si="20"/>
        <v>0</v>
      </c>
    </row>
    <row r="60" spans="1:19" x14ac:dyDescent="0.25">
      <c r="A60" s="2"/>
      <c r="B60" s="8" t="s">
        <v>70</v>
      </c>
      <c r="C60" s="3">
        <v>2.75</v>
      </c>
      <c r="D60" s="3">
        <v>2.0459999999999998</v>
      </c>
      <c r="E60" s="3">
        <f t="shared" si="16"/>
        <v>5.6264999999999992</v>
      </c>
      <c r="F60" s="2"/>
      <c r="G60" s="2"/>
      <c r="H60" s="2"/>
      <c r="I60" s="2"/>
      <c r="J60" s="2">
        <f>1</f>
        <v>1</v>
      </c>
      <c r="K60" s="2"/>
      <c r="L60" s="2">
        <f t="shared" si="6"/>
        <v>1</v>
      </c>
      <c r="M60" s="5">
        <f t="shared" si="18"/>
        <v>5.6264999999999992</v>
      </c>
      <c r="N60" s="2"/>
      <c r="O60" s="2"/>
      <c r="P60" s="2">
        <f t="shared" si="19"/>
        <v>0</v>
      </c>
      <c r="Q60" s="2"/>
      <c r="R60" s="2"/>
      <c r="S60" s="2">
        <f t="shared" si="20"/>
        <v>0</v>
      </c>
    </row>
    <row r="61" spans="1:19" x14ac:dyDescent="0.25">
      <c r="A61" s="2"/>
      <c r="B61" s="8" t="s">
        <v>100</v>
      </c>
      <c r="C61" s="3">
        <v>2.77</v>
      </c>
      <c r="D61" s="3">
        <v>2.82</v>
      </c>
      <c r="E61" s="3">
        <f t="shared" si="16"/>
        <v>7.8113999999999999</v>
      </c>
      <c r="F61" s="2"/>
      <c r="G61" s="2"/>
      <c r="H61" s="2"/>
      <c r="I61" s="2">
        <f>1+1+1*2+1*2+1</f>
        <v>7</v>
      </c>
      <c r="J61" s="2"/>
      <c r="K61" s="2"/>
      <c r="L61" s="2">
        <f t="shared" ref="L61" si="21">SUM(F61:K61)</f>
        <v>7</v>
      </c>
      <c r="M61" s="5">
        <f t="shared" si="18"/>
        <v>54.6798</v>
      </c>
      <c r="N61" s="2"/>
      <c r="O61" s="2"/>
      <c r="P61" s="2">
        <f t="shared" si="19"/>
        <v>0</v>
      </c>
      <c r="Q61" s="2"/>
      <c r="R61" s="2"/>
      <c r="S61" s="2">
        <f t="shared" si="20"/>
        <v>0</v>
      </c>
    </row>
    <row r="62" spans="1:19" x14ac:dyDescent="0.25">
      <c r="A62" s="2"/>
      <c r="B62" s="8" t="s">
        <v>66</v>
      </c>
      <c r="C62" s="3">
        <v>2.77</v>
      </c>
      <c r="D62" s="3">
        <v>2.0459999999999998</v>
      </c>
      <c r="E62" s="3">
        <f t="shared" si="16"/>
        <v>5.6674199999999999</v>
      </c>
      <c r="F62" s="2"/>
      <c r="G62" s="2"/>
      <c r="H62" s="2"/>
      <c r="I62" s="2">
        <f>1</f>
        <v>1</v>
      </c>
      <c r="J62" s="2"/>
      <c r="K62" s="2"/>
      <c r="L62" s="2">
        <f t="shared" si="6"/>
        <v>1</v>
      </c>
      <c r="M62" s="5">
        <f t="shared" si="18"/>
        <v>5.6674199999999999</v>
      </c>
      <c r="N62" s="2"/>
      <c r="O62" s="2"/>
      <c r="P62" s="2">
        <f t="shared" si="19"/>
        <v>0</v>
      </c>
      <c r="Q62" s="2"/>
      <c r="R62" s="2"/>
      <c r="S62" s="2">
        <f t="shared" si="20"/>
        <v>0</v>
      </c>
    </row>
    <row r="63" spans="1:19" x14ac:dyDescent="0.25">
      <c r="A63" s="2"/>
      <c r="B63" s="8" t="s">
        <v>93</v>
      </c>
      <c r="C63" s="3">
        <v>2.8</v>
      </c>
      <c r="D63" s="3">
        <v>2.82</v>
      </c>
      <c r="E63" s="3">
        <f t="shared" si="16"/>
        <v>7.895999999999999</v>
      </c>
      <c r="F63" s="2"/>
      <c r="G63" s="2">
        <f>1+1+1*2+1*2+1</f>
        <v>7</v>
      </c>
      <c r="H63" s="2"/>
      <c r="I63" s="2"/>
      <c r="J63" s="2"/>
      <c r="K63" s="2"/>
      <c r="L63" s="2">
        <f t="shared" ref="L63" si="22">SUM(F63:K63)</f>
        <v>7</v>
      </c>
      <c r="M63" s="5">
        <f t="shared" si="18"/>
        <v>55.271999999999991</v>
      </c>
      <c r="N63" s="2"/>
      <c r="O63" s="2"/>
      <c r="P63" s="2">
        <f t="shared" si="19"/>
        <v>0</v>
      </c>
      <c r="Q63" s="2"/>
      <c r="R63" s="2"/>
      <c r="S63" s="2">
        <f t="shared" si="20"/>
        <v>0</v>
      </c>
    </row>
    <row r="64" spans="1:19" x14ac:dyDescent="0.25">
      <c r="A64" s="2"/>
      <c r="B64" s="8" t="s">
        <v>56</v>
      </c>
      <c r="C64" s="3">
        <v>2.8</v>
      </c>
      <c r="D64" s="3">
        <v>2.0459999999999998</v>
      </c>
      <c r="E64" s="3">
        <f t="shared" si="16"/>
        <v>5.7287999999999988</v>
      </c>
      <c r="F64" s="2"/>
      <c r="G64" s="2">
        <f>1</f>
        <v>1</v>
      </c>
      <c r="H64" s="2"/>
      <c r="I64" s="2"/>
      <c r="J64" s="2"/>
      <c r="K64" s="2"/>
      <c r="L64" s="2">
        <f t="shared" si="6"/>
        <v>1</v>
      </c>
      <c r="M64" s="5">
        <f t="shared" si="18"/>
        <v>5.7287999999999988</v>
      </c>
      <c r="N64" s="2"/>
      <c r="O64" s="2"/>
      <c r="P64" s="2">
        <f t="shared" si="19"/>
        <v>0</v>
      </c>
      <c r="Q64" s="2"/>
      <c r="R64" s="2"/>
      <c r="S64" s="2">
        <f t="shared" si="20"/>
        <v>0</v>
      </c>
    </row>
    <row r="65" spans="1:19" x14ac:dyDescent="0.25">
      <c r="A65" s="2"/>
      <c r="B65" s="8" t="s">
        <v>52</v>
      </c>
      <c r="C65" s="3">
        <v>2.85</v>
      </c>
      <c r="D65" s="3">
        <v>2.82</v>
      </c>
      <c r="E65" s="3">
        <f>D65*C65</f>
        <v>8.036999999999999</v>
      </c>
      <c r="F65" s="2"/>
      <c r="G65" s="2">
        <f>1+1+1+1*2+1*2+1</f>
        <v>8</v>
      </c>
      <c r="H65" s="2"/>
      <c r="I65" s="2"/>
      <c r="J65" s="2"/>
      <c r="K65" s="2"/>
      <c r="L65" s="2">
        <f t="shared" si="6"/>
        <v>8</v>
      </c>
      <c r="M65" s="5">
        <f t="shared" si="18"/>
        <v>64.295999999999992</v>
      </c>
      <c r="N65" s="2"/>
      <c r="O65" s="2"/>
      <c r="P65" s="2">
        <f t="shared" si="19"/>
        <v>0</v>
      </c>
      <c r="Q65" s="2"/>
      <c r="R65" s="2"/>
      <c r="S65" s="2">
        <f t="shared" si="20"/>
        <v>0</v>
      </c>
    </row>
    <row r="66" spans="1:19" x14ac:dyDescent="0.25">
      <c r="A66" s="2"/>
      <c r="B66" s="8" t="s">
        <v>105</v>
      </c>
      <c r="C66" s="3">
        <v>2.88</v>
      </c>
      <c r="D66" s="3">
        <v>2.82</v>
      </c>
      <c r="E66" s="3">
        <f t="shared" ref="E66:E68" si="23">D66*C66</f>
        <v>8.121599999999999</v>
      </c>
      <c r="F66" s="2"/>
      <c r="G66" s="2"/>
      <c r="H66" s="2"/>
      <c r="I66" s="2"/>
      <c r="J66" s="2">
        <f>1+1+1*2+1*2+1</f>
        <v>7</v>
      </c>
      <c r="K66" s="2"/>
      <c r="L66" s="2">
        <f t="shared" ref="L66" si="24">SUM(F66:K66)</f>
        <v>7</v>
      </c>
      <c r="M66" s="5">
        <f t="shared" si="18"/>
        <v>56.851199999999992</v>
      </c>
      <c r="N66" s="2"/>
      <c r="O66" s="2"/>
      <c r="P66" s="2">
        <f t="shared" si="19"/>
        <v>0</v>
      </c>
      <c r="Q66" s="2"/>
      <c r="R66" s="2"/>
      <c r="S66" s="2">
        <f t="shared" si="20"/>
        <v>0</v>
      </c>
    </row>
    <row r="67" spans="1:19" x14ac:dyDescent="0.25">
      <c r="A67" s="2"/>
      <c r="B67" s="8" t="s">
        <v>69</v>
      </c>
      <c r="C67" s="3">
        <v>2.88</v>
      </c>
      <c r="D67" s="3">
        <v>2.0459999999999998</v>
      </c>
      <c r="E67" s="3">
        <f t="shared" si="23"/>
        <v>5.8924799999999991</v>
      </c>
      <c r="F67" s="2"/>
      <c r="G67" s="2"/>
      <c r="H67" s="2"/>
      <c r="I67" s="2"/>
      <c r="J67" s="2">
        <f>1</f>
        <v>1</v>
      </c>
      <c r="K67" s="2"/>
      <c r="L67" s="2">
        <f t="shared" si="6"/>
        <v>1</v>
      </c>
      <c r="M67" s="5">
        <f t="shared" si="18"/>
        <v>5.8924799999999991</v>
      </c>
      <c r="N67" s="2"/>
      <c r="O67" s="2"/>
      <c r="P67" s="2">
        <f t="shared" si="19"/>
        <v>0</v>
      </c>
      <c r="Q67" s="2"/>
      <c r="R67" s="2"/>
      <c r="S67" s="2">
        <f t="shared" si="20"/>
        <v>0</v>
      </c>
    </row>
    <row r="68" spans="1:19" x14ac:dyDescent="0.25">
      <c r="A68" s="2"/>
      <c r="B68" s="8" t="s">
        <v>95</v>
      </c>
      <c r="C68" s="3">
        <v>2.89</v>
      </c>
      <c r="D68" s="3">
        <v>2.82</v>
      </c>
      <c r="E68" s="3">
        <f t="shared" si="23"/>
        <v>8.149799999999999</v>
      </c>
      <c r="F68" s="2"/>
      <c r="G68" s="2"/>
      <c r="H68" s="2">
        <f>2+2*2+2</f>
        <v>8</v>
      </c>
      <c r="I68" s="2">
        <f>2+2*2+2</f>
        <v>8</v>
      </c>
      <c r="J68" s="2"/>
      <c r="K68" s="2"/>
      <c r="L68" s="2">
        <f t="shared" si="6"/>
        <v>16</v>
      </c>
      <c r="M68" s="5">
        <f t="shared" si="18"/>
        <v>130.39679999999998</v>
      </c>
      <c r="N68" s="2"/>
      <c r="O68" s="2"/>
      <c r="P68" s="2">
        <f t="shared" si="19"/>
        <v>0</v>
      </c>
      <c r="Q68" s="2"/>
      <c r="R68" s="2"/>
      <c r="S68" s="2">
        <f t="shared" si="20"/>
        <v>0</v>
      </c>
    </row>
    <row r="69" spans="1:19" x14ac:dyDescent="0.25">
      <c r="A69" s="2"/>
      <c r="B69" s="8" t="s">
        <v>63</v>
      </c>
      <c r="C69" s="3">
        <v>2.89</v>
      </c>
      <c r="D69" s="3">
        <v>2.0459999999999998</v>
      </c>
      <c r="E69" s="3">
        <f t="shared" si="16"/>
        <v>5.9129399999999999</v>
      </c>
      <c r="F69" s="2"/>
      <c r="G69" s="2"/>
      <c r="H69" s="2">
        <f>2+2+2*2</f>
        <v>8</v>
      </c>
      <c r="I69" s="2">
        <f>2+2+2*2</f>
        <v>8</v>
      </c>
      <c r="J69" s="2"/>
      <c r="K69" s="2"/>
      <c r="L69" s="2">
        <f t="shared" si="6"/>
        <v>16</v>
      </c>
      <c r="M69" s="5">
        <f t="shared" si="18"/>
        <v>94.607039999999998</v>
      </c>
      <c r="N69" s="2"/>
      <c r="O69" s="2"/>
      <c r="P69" s="2">
        <f t="shared" si="19"/>
        <v>0</v>
      </c>
      <c r="Q69" s="2"/>
      <c r="R69" s="2"/>
      <c r="S69" s="2">
        <f t="shared" si="20"/>
        <v>0</v>
      </c>
    </row>
    <row r="70" spans="1:19" x14ac:dyDescent="0.25">
      <c r="A70" s="2"/>
      <c r="B70" s="8" t="s">
        <v>57</v>
      </c>
      <c r="C70" s="3">
        <v>3.03</v>
      </c>
      <c r="D70" s="3">
        <v>2.82</v>
      </c>
      <c r="E70" s="3">
        <f t="shared" si="16"/>
        <v>8.5445999999999991</v>
      </c>
      <c r="F70" s="2"/>
      <c r="G70" s="2">
        <f>1+2+2+2*2+2*2+2</f>
        <v>15</v>
      </c>
      <c r="H70" s="2">
        <f>1+1+1+1*2+1*2+1</f>
        <v>8</v>
      </c>
      <c r="I70" s="2"/>
      <c r="J70" s="2"/>
      <c r="K70" s="2"/>
      <c r="L70" s="2">
        <f t="shared" si="6"/>
        <v>23</v>
      </c>
      <c r="M70" s="5">
        <f t="shared" si="18"/>
        <v>196.52579999999998</v>
      </c>
      <c r="N70" s="2"/>
      <c r="O70" s="2"/>
      <c r="P70" s="2">
        <f t="shared" si="19"/>
        <v>0</v>
      </c>
      <c r="Q70" s="2"/>
      <c r="R70" s="2"/>
      <c r="S70" s="2">
        <f t="shared" si="20"/>
        <v>0</v>
      </c>
    </row>
    <row r="71" spans="1:19" x14ac:dyDescent="0.25">
      <c r="A71" s="2"/>
      <c r="B71" s="8" t="s">
        <v>55</v>
      </c>
      <c r="C71" s="3">
        <v>3.03</v>
      </c>
      <c r="D71" s="3">
        <v>2.0459999999999998</v>
      </c>
      <c r="E71" s="3">
        <f t="shared" si="16"/>
        <v>6.1993799999999988</v>
      </c>
      <c r="F71" s="2"/>
      <c r="G71" s="2">
        <f>1</f>
        <v>1</v>
      </c>
      <c r="H71" s="2"/>
      <c r="I71" s="2"/>
      <c r="J71" s="2"/>
      <c r="K71" s="2"/>
      <c r="L71" s="2">
        <f t="shared" si="6"/>
        <v>1</v>
      </c>
      <c r="M71" s="5">
        <f t="shared" si="18"/>
        <v>6.1993799999999988</v>
      </c>
      <c r="N71" s="2"/>
      <c r="O71" s="2"/>
      <c r="P71" s="2">
        <f t="shared" si="19"/>
        <v>0</v>
      </c>
      <c r="Q71" s="2"/>
      <c r="R71" s="2"/>
      <c r="S71" s="2">
        <f t="shared" si="20"/>
        <v>0</v>
      </c>
    </row>
    <row r="72" spans="1:19" x14ac:dyDescent="0.25">
      <c r="A72" s="2"/>
      <c r="B72" s="8" t="s">
        <v>92</v>
      </c>
      <c r="C72" s="3">
        <v>3.1</v>
      </c>
      <c r="D72" s="3">
        <v>2.82</v>
      </c>
      <c r="E72" s="3">
        <f t="shared" si="16"/>
        <v>8.7419999999999991</v>
      </c>
      <c r="F72" s="2"/>
      <c r="G72" s="2">
        <f>1+1*2+1</f>
        <v>4</v>
      </c>
      <c r="H72" s="2"/>
      <c r="I72" s="2"/>
      <c r="J72" s="2"/>
      <c r="K72" s="2"/>
      <c r="L72" s="2">
        <f t="shared" ref="L72" si="25">SUM(F72:K72)</f>
        <v>4</v>
      </c>
      <c r="M72" s="5">
        <f t="shared" si="18"/>
        <v>34.967999999999996</v>
      </c>
      <c r="N72" s="2"/>
      <c r="O72" s="2"/>
      <c r="P72" s="2">
        <f t="shared" si="19"/>
        <v>0</v>
      </c>
      <c r="Q72" s="2"/>
      <c r="R72" s="2"/>
      <c r="S72" s="2">
        <f t="shared" si="20"/>
        <v>0</v>
      </c>
    </row>
    <row r="73" spans="1:19" x14ac:dyDescent="0.25">
      <c r="A73" s="2"/>
      <c r="B73" s="8" t="s">
        <v>54</v>
      </c>
      <c r="C73" s="3">
        <v>3.1</v>
      </c>
      <c r="D73" s="3">
        <v>2.0459999999999998</v>
      </c>
      <c r="E73" s="3">
        <f t="shared" si="16"/>
        <v>6.3426</v>
      </c>
      <c r="F73" s="2"/>
      <c r="G73" s="2">
        <f>1+1+1*2</f>
        <v>4</v>
      </c>
      <c r="H73" s="2"/>
      <c r="I73" s="2"/>
      <c r="J73" s="2"/>
      <c r="K73" s="2"/>
      <c r="L73" s="2">
        <f t="shared" si="6"/>
        <v>4</v>
      </c>
      <c r="M73" s="5">
        <f t="shared" si="18"/>
        <v>25.3704</v>
      </c>
      <c r="N73" s="2"/>
      <c r="O73" s="2"/>
      <c r="P73" s="2">
        <f t="shared" si="19"/>
        <v>0</v>
      </c>
      <c r="Q73" s="2"/>
      <c r="R73" s="2"/>
      <c r="S73" s="2">
        <f t="shared" si="20"/>
        <v>0</v>
      </c>
    </row>
    <row r="74" spans="1:19" x14ac:dyDescent="0.25">
      <c r="A74" s="2"/>
      <c r="B74" s="8" t="s">
        <v>81</v>
      </c>
      <c r="C74" s="3">
        <v>3.19</v>
      </c>
      <c r="D74" s="3">
        <v>2.82</v>
      </c>
      <c r="E74" s="3">
        <f t="shared" si="16"/>
        <v>8.9957999999999991</v>
      </c>
      <c r="F74" s="2">
        <f>2+2+2*2+2*2+2</f>
        <v>14</v>
      </c>
      <c r="G74" s="2"/>
      <c r="H74" s="2"/>
      <c r="I74" s="2"/>
      <c r="J74" s="2"/>
      <c r="K74" s="2"/>
      <c r="L74" s="2">
        <f t="shared" ref="L74" si="26">SUM(F74:K74)</f>
        <v>14</v>
      </c>
      <c r="M74" s="5">
        <f t="shared" si="18"/>
        <v>125.94119999999998</v>
      </c>
      <c r="N74" s="2"/>
      <c r="O74" s="2"/>
      <c r="P74" s="2">
        <f t="shared" si="19"/>
        <v>0</v>
      </c>
      <c r="Q74" s="2"/>
      <c r="R74" s="2"/>
      <c r="S74" s="2">
        <f t="shared" si="20"/>
        <v>0</v>
      </c>
    </row>
    <row r="75" spans="1:19" x14ac:dyDescent="0.25">
      <c r="A75" s="2"/>
      <c r="B75" s="8" t="s">
        <v>48</v>
      </c>
      <c r="C75" s="3">
        <v>3.19</v>
      </c>
      <c r="D75" s="3">
        <v>2.0459999999999998</v>
      </c>
      <c r="E75" s="3">
        <f t="shared" si="16"/>
        <v>6.5267399999999993</v>
      </c>
      <c r="F75" s="2">
        <f>2</f>
        <v>2</v>
      </c>
      <c r="G75" s="2"/>
      <c r="H75" s="2"/>
      <c r="I75" s="2"/>
      <c r="J75" s="2"/>
      <c r="K75" s="2"/>
      <c r="L75" s="2">
        <f t="shared" si="6"/>
        <v>2</v>
      </c>
      <c r="M75" s="5">
        <f t="shared" si="18"/>
        <v>13.053479999999999</v>
      </c>
      <c r="N75" s="2"/>
      <c r="O75" s="2"/>
      <c r="P75" s="2">
        <f t="shared" si="19"/>
        <v>0</v>
      </c>
      <c r="Q75" s="2"/>
      <c r="R75" s="2"/>
      <c r="S75" s="2">
        <f t="shared" si="20"/>
        <v>0</v>
      </c>
    </row>
    <row r="76" spans="1:19" x14ac:dyDescent="0.25">
      <c r="A76" s="2"/>
      <c r="B76" s="8" t="s">
        <v>58</v>
      </c>
      <c r="C76" s="3">
        <v>3.2</v>
      </c>
      <c r="D76" s="3">
        <v>2.82</v>
      </c>
      <c r="E76" s="3">
        <f t="shared" si="16"/>
        <v>9.0239999999999991</v>
      </c>
      <c r="F76" s="2"/>
      <c r="G76" s="2">
        <f>1+1+1+1*2+1*2+1</f>
        <v>8</v>
      </c>
      <c r="H76" s="2"/>
      <c r="I76" s="2"/>
      <c r="J76" s="2"/>
      <c r="K76" s="2"/>
      <c r="L76" s="2">
        <f t="shared" si="6"/>
        <v>8</v>
      </c>
      <c r="M76" s="5">
        <f t="shared" si="18"/>
        <v>72.191999999999993</v>
      </c>
      <c r="N76" s="2"/>
      <c r="O76" s="2"/>
      <c r="P76" s="2">
        <f t="shared" si="19"/>
        <v>0</v>
      </c>
      <c r="Q76" s="2"/>
      <c r="R76" s="2"/>
      <c r="S76" s="2">
        <f t="shared" si="20"/>
        <v>0</v>
      </c>
    </row>
    <row r="77" spans="1:19" x14ac:dyDescent="0.25">
      <c r="A77" s="2"/>
      <c r="B77" s="8" t="s">
        <v>68</v>
      </c>
      <c r="C77" s="3">
        <v>3.36</v>
      </c>
      <c r="D77" s="3">
        <v>2.82</v>
      </c>
      <c r="E77" s="3">
        <f t="shared" si="16"/>
        <v>9.4751999999999992</v>
      </c>
      <c r="F77" s="2"/>
      <c r="G77" s="2"/>
      <c r="H77" s="2"/>
      <c r="I77" s="2"/>
      <c r="J77" s="2">
        <f>1+1+1+1*2+1*2+1</f>
        <v>8</v>
      </c>
      <c r="K77" s="2"/>
      <c r="L77" s="2">
        <f t="shared" si="6"/>
        <v>8</v>
      </c>
      <c r="M77" s="5">
        <f t="shared" si="18"/>
        <v>75.801599999999993</v>
      </c>
      <c r="N77" s="2"/>
      <c r="O77" s="2"/>
      <c r="P77" s="2">
        <f t="shared" si="19"/>
        <v>0</v>
      </c>
      <c r="Q77" s="2"/>
      <c r="R77" s="2"/>
      <c r="S77" s="2">
        <f t="shared" si="20"/>
        <v>0</v>
      </c>
    </row>
    <row r="78" spans="1:19" x14ac:dyDescent="0.25">
      <c r="A78" s="2"/>
      <c r="B78" s="8" t="s">
        <v>67</v>
      </c>
      <c r="C78" s="3">
        <v>6.19</v>
      </c>
      <c r="D78" s="3">
        <v>2.82</v>
      </c>
      <c r="E78" s="3">
        <f t="shared" si="16"/>
        <v>17.4558</v>
      </c>
      <c r="F78" s="2"/>
      <c r="G78" s="2"/>
      <c r="H78" s="2"/>
      <c r="I78" s="2"/>
      <c r="J78" s="2">
        <f>1+1+1+1*2+1*2+1</f>
        <v>8</v>
      </c>
      <c r="K78" s="2"/>
      <c r="L78" s="2">
        <f t="shared" si="6"/>
        <v>8</v>
      </c>
      <c r="M78" s="5">
        <f t="shared" si="18"/>
        <v>139.6464</v>
      </c>
      <c r="N78" s="2"/>
      <c r="O78" s="2"/>
      <c r="P78" s="2">
        <f t="shared" si="19"/>
        <v>0</v>
      </c>
      <c r="Q78" s="2"/>
      <c r="R78" s="2"/>
      <c r="S78" s="2">
        <f t="shared" si="20"/>
        <v>0</v>
      </c>
    </row>
    <row r="79" spans="1:19" x14ac:dyDescent="0.25">
      <c r="A79" s="2"/>
      <c r="B79" s="8" t="s">
        <v>88</v>
      </c>
      <c r="C79" s="3">
        <v>4.2300000000000004</v>
      </c>
      <c r="D79" s="3">
        <v>2.82</v>
      </c>
      <c r="E79" s="3">
        <f t="shared" si="16"/>
        <v>11.928600000000001</v>
      </c>
      <c r="F79" s="2"/>
      <c r="G79" s="2"/>
      <c r="H79" s="2"/>
      <c r="I79" s="2"/>
      <c r="J79" s="2"/>
      <c r="K79" s="2">
        <f>1+1*2+1</f>
        <v>4</v>
      </c>
      <c r="L79" s="2">
        <f t="shared" ref="L79:L81" si="27">SUM(F79:K79)</f>
        <v>4</v>
      </c>
      <c r="M79" s="5">
        <f t="shared" si="18"/>
        <v>47.714400000000005</v>
      </c>
      <c r="N79" s="2"/>
      <c r="O79" s="2"/>
      <c r="P79" s="2">
        <f t="shared" si="19"/>
        <v>0</v>
      </c>
      <c r="Q79" s="2"/>
      <c r="R79" s="2"/>
      <c r="S79" s="2">
        <f t="shared" si="20"/>
        <v>0</v>
      </c>
    </row>
    <row r="80" spans="1:19" x14ac:dyDescent="0.25">
      <c r="A80" s="2"/>
      <c r="B80" s="8" t="s">
        <v>78</v>
      </c>
      <c r="C80" s="3">
        <v>4.2300000000000004</v>
      </c>
      <c r="D80" s="3">
        <v>2.0459999999999998</v>
      </c>
      <c r="E80" s="3">
        <f t="shared" si="16"/>
        <v>8.6545799999999993</v>
      </c>
      <c r="F80" s="2"/>
      <c r="G80" s="2"/>
      <c r="H80" s="2"/>
      <c r="I80" s="2"/>
      <c r="J80" s="2"/>
      <c r="K80" s="2">
        <f>1+1+1*2</f>
        <v>4</v>
      </c>
      <c r="L80" s="12">
        <f t="shared" si="27"/>
        <v>4</v>
      </c>
      <c r="M80" s="5">
        <f t="shared" si="18"/>
        <v>34.618319999999997</v>
      </c>
      <c r="N80" s="2"/>
      <c r="O80" s="2"/>
      <c r="P80" s="2">
        <f t="shared" si="19"/>
        <v>0</v>
      </c>
      <c r="Q80" s="2"/>
      <c r="R80" s="2"/>
      <c r="S80" s="2">
        <f t="shared" si="20"/>
        <v>0</v>
      </c>
    </row>
    <row r="81" spans="1:19" x14ac:dyDescent="0.25">
      <c r="A81" s="2"/>
      <c r="B81" s="8" t="s">
        <v>104</v>
      </c>
      <c r="C81" s="3">
        <v>4.26</v>
      </c>
      <c r="D81" s="3">
        <v>2.82</v>
      </c>
      <c r="E81" s="3">
        <f t="shared" si="16"/>
        <v>12.013199999999999</v>
      </c>
      <c r="F81" s="2"/>
      <c r="G81" s="2"/>
      <c r="H81" s="2"/>
      <c r="I81" s="2"/>
      <c r="J81" s="2">
        <f t="shared" ref="J81:J82" si="28">1+1*2+1</f>
        <v>4</v>
      </c>
      <c r="K81" s="2"/>
      <c r="L81" s="12">
        <f t="shared" si="27"/>
        <v>4</v>
      </c>
      <c r="M81" s="5">
        <f t="shared" si="18"/>
        <v>48.052799999999998</v>
      </c>
      <c r="N81" s="2"/>
      <c r="O81" s="2"/>
      <c r="P81" s="2">
        <f t="shared" si="19"/>
        <v>0</v>
      </c>
      <c r="Q81" s="2"/>
      <c r="R81" s="2"/>
      <c r="S81" s="2">
        <f t="shared" si="20"/>
        <v>0</v>
      </c>
    </row>
    <row r="82" spans="1:19" x14ac:dyDescent="0.25">
      <c r="A82" s="2"/>
      <c r="B82" s="8" t="s">
        <v>72</v>
      </c>
      <c r="C82" s="3">
        <v>4.26</v>
      </c>
      <c r="D82" s="3">
        <v>2.0459999999999998</v>
      </c>
      <c r="E82" s="3">
        <f t="shared" si="16"/>
        <v>8.715959999999999</v>
      </c>
      <c r="F82" s="2"/>
      <c r="G82" s="2"/>
      <c r="H82" s="2"/>
      <c r="I82" s="2"/>
      <c r="J82" s="2">
        <f t="shared" si="28"/>
        <v>4</v>
      </c>
      <c r="K82" s="2"/>
      <c r="L82" s="12">
        <f t="shared" si="6"/>
        <v>4</v>
      </c>
      <c r="M82" s="5">
        <f t="shared" si="18"/>
        <v>34.863839999999996</v>
      </c>
      <c r="N82" s="2"/>
      <c r="O82" s="2"/>
      <c r="P82" s="2">
        <f t="shared" si="19"/>
        <v>0</v>
      </c>
      <c r="Q82" s="2"/>
      <c r="R82" s="2"/>
      <c r="S82" s="2">
        <f t="shared" si="20"/>
        <v>0</v>
      </c>
    </row>
    <row r="83" spans="1:19" x14ac:dyDescent="0.25">
      <c r="A83" s="2"/>
      <c r="B83" s="8" t="s">
        <v>94</v>
      </c>
      <c r="C83" s="3">
        <v>4.25</v>
      </c>
      <c r="D83" s="3">
        <v>2.82</v>
      </c>
      <c r="E83" s="3">
        <f t="shared" si="16"/>
        <v>11.984999999999999</v>
      </c>
      <c r="F83" s="2"/>
      <c r="G83" s="2"/>
      <c r="H83" s="2">
        <f>1+1*2+1</f>
        <v>4</v>
      </c>
      <c r="I83" s="2"/>
      <c r="J83" s="2"/>
      <c r="K83" s="2"/>
      <c r="L83" s="12">
        <f t="shared" ref="L83" si="29">SUM(F83:K83)</f>
        <v>4</v>
      </c>
      <c r="M83" s="5">
        <f t="shared" si="18"/>
        <v>47.94</v>
      </c>
      <c r="N83" s="2"/>
      <c r="O83" s="2"/>
      <c r="P83" s="2">
        <f t="shared" si="19"/>
        <v>0</v>
      </c>
      <c r="Q83" s="2"/>
      <c r="R83" s="2"/>
      <c r="S83" s="2">
        <f t="shared" si="20"/>
        <v>0</v>
      </c>
    </row>
    <row r="84" spans="1:19" x14ac:dyDescent="0.25">
      <c r="A84" s="2"/>
      <c r="B84" s="8" t="s">
        <v>62</v>
      </c>
      <c r="C84" s="3">
        <v>4.25</v>
      </c>
      <c r="D84" s="3">
        <v>2.0459999999999998</v>
      </c>
      <c r="E84" s="3">
        <f t="shared" si="16"/>
        <v>8.6954999999999991</v>
      </c>
      <c r="F84" s="2"/>
      <c r="G84" s="2"/>
      <c r="H84" s="2">
        <f>1+1*2+1</f>
        <v>4</v>
      </c>
      <c r="I84" s="2"/>
      <c r="J84" s="2"/>
      <c r="K84" s="2"/>
      <c r="L84" s="12">
        <f t="shared" si="6"/>
        <v>4</v>
      </c>
      <c r="M84" s="5">
        <f t="shared" si="18"/>
        <v>34.781999999999996</v>
      </c>
      <c r="N84" s="2"/>
      <c r="O84" s="2"/>
      <c r="P84" s="2">
        <f t="shared" si="19"/>
        <v>0</v>
      </c>
      <c r="Q84" s="2"/>
      <c r="R84" s="2"/>
      <c r="S84" s="2">
        <f t="shared" si="20"/>
        <v>0</v>
      </c>
    </row>
    <row r="85" spans="1:19" x14ac:dyDescent="0.25">
      <c r="A85" s="2"/>
      <c r="B85" s="8" t="s">
        <v>84</v>
      </c>
      <c r="C85" s="3">
        <v>4.2799999999999994</v>
      </c>
      <c r="D85" s="3">
        <v>2.82</v>
      </c>
      <c r="E85" s="3">
        <f t="shared" si="16"/>
        <v>12.069599999999998</v>
      </c>
      <c r="F85" s="2">
        <f t="shared" ref="F85:F86" si="30">1+1*2+1</f>
        <v>4</v>
      </c>
      <c r="G85" s="2"/>
      <c r="H85" s="2"/>
      <c r="I85" s="2"/>
      <c r="J85" s="2"/>
      <c r="K85" s="2"/>
      <c r="L85" s="12">
        <f t="shared" ref="L85" si="31">SUM(F85:K85)</f>
        <v>4</v>
      </c>
      <c r="M85" s="5">
        <f t="shared" si="18"/>
        <v>48.278399999999991</v>
      </c>
      <c r="N85" s="2"/>
      <c r="O85" s="2"/>
      <c r="P85" s="2">
        <f t="shared" si="19"/>
        <v>0</v>
      </c>
      <c r="Q85" s="2"/>
      <c r="R85" s="2"/>
      <c r="S85" s="2">
        <f t="shared" si="20"/>
        <v>0</v>
      </c>
    </row>
    <row r="86" spans="1:19" x14ac:dyDescent="0.25">
      <c r="A86" s="2"/>
      <c r="B86" s="8" t="s">
        <v>49</v>
      </c>
      <c r="C86" s="3">
        <v>4.2799999999999994</v>
      </c>
      <c r="D86" s="3">
        <v>2.0459999999999998</v>
      </c>
      <c r="E86" s="3">
        <f t="shared" si="16"/>
        <v>8.7568799999999971</v>
      </c>
      <c r="F86" s="2">
        <f t="shared" si="30"/>
        <v>4</v>
      </c>
      <c r="G86" s="2"/>
      <c r="H86" s="2"/>
      <c r="I86" s="2"/>
      <c r="J86" s="2"/>
      <c r="K86" s="2"/>
      <c r="L86" s="12">
        <f t="shared" si="6"/>
        <v>4</v>
      </c>
      <c r="M86" s="5">
        <f t="shared" si="18"/>
        <v>35.027519999999988</v>
      </c>
      <c r="N86" s="2"/>
      <c r="O86" s="2"/>
      <c r="P86" s="2">
        <f t="shared" si="19"/>
        <v>0</v>
      </c>
      <c r="Q86" s="2"/>
      <c r="R86" s="2"/>
      <c r="S86" s="2">
        <f t="shared" si="20"/>
        <v>0</v>
      </c>
    </row>
    <row r="87" spans="1:19" x14ac:dyDescent="0.25">
      <c r="A87" s="2"/>
      <c r="B87" s="8" t="s">
        <v>97</v>
      </c>
      <c r="C87" s="3">
        <v>4.3499999999999996</v>
      </c>
      <c r="D87" s="3">
        <v>2.82</v>
      </c>
      <c r="E87" s="3">
        <f t="shared" si="16"/>
        <v>12.266999999999998</v>
      </c>
      <c r="F87" s="2"/>
      <c r="G87" s="2"/>
      <c r="H87" s="2">
        <f>1+1*2+1</f>
        <v>4</v>
      </c>
      <c r="I87" s="2"/>
      <c r="J87" s="2"/>
      <c r="K87" s="2"/>
      <c r="L87" s="12">
        <f t="shared" ref="L87" si="32">SUM(F87:K87)</f>
        <v>4</v>
      </c>
      <c r="M87" s="5">
        <f t="shared" si="18"/>
        <v>49.067999999999991</v>
      </c>
      <c r="N87" s="2"/>
      <c r="O87" s="2"/>
      <c r="P87" s="2">
        <f t="shared" si="19"/>
        <v>0</v>
      </c>
      <c r="Q87" s="2"/>
      <c r="R87" s="2"/>
      <c r="S87" s="2">
        <f t="shared" si="20"/>
        <v>0</v>
      </c>
    </row>
    <row r="88" spans="1:19" x14ac:dyDescent="0.25">
      <c r="A88" s="2"/>
      <c r="B88" s="8" t="s">
        <v>60</v>
      </c>
      <c r="C88" s="3">
        <v>4.3499999999999996</v>
      </c>
      <c r="D88" s="3">
        <v>2.0459999999999998</v>
      </c>
      <c r="E88" s="3">
        <f t="shared" si="16"/>
        <v>8.9000999999999983</v>
      </c>
      <c r="F88" s="2"/>
      <c r="G88" s="2"/>
      <c r="H88" s="2">
        <f>1+1+1*2</f>
        <v>4</v>
      </c>
      <c r="I88" s="2"/>
      <c r="J88" s="2"/>
      <c r="K88" s="2"/>
      <c r="L88" s="12">
        <f t="shared" si="6"/>
        <v>4</v>
      </c>
      <c r="M88" s="5">
        <f t="shared" si="18"/>
        <v>35.600399999999993</v>
      </c>
      <c r="N88" s="2"/>
      <c r="O88" s="2"/>
      <c r="P88" s="2">
        <f t="shared" si="19"/>
        <v>0</v>
      </c>
      <c r="Q88" s="2"/>
      <c r="R88" s="2"/>
      <c r="S88" s="2">
        <f t="shared" si="20"/>
        <v>0</v>
      </c>
    </row>
    <row r="89" spans="1:19" x14ac:dyDescent="0.25">
      <c r="A89" s="2"/>
      <c r="B89" s="8" t="s">
        <v>83</v>
      </c>
      <c r="C89" s="3">
        <v>4.38</v>
      </c>
      <c r="D89" s="3">
        <v>2.82</v>
      </c>
      <c r="E89" s="3">
        <f t="shared" si="16"/>
        <v>12.351599999999999</v>
      </c>
      <c r="F89" s="2"/>
      <c r="G89" s="2"/>
      <c r="H89" s="2"/>
      <c r="I89" s="2"/>
      <c r="J89" s="2"/>
      <c r="K89" s="2">
        <f>1+1*2+1</f>
        <v>4</v>
      </c>
      <c r="L89" s="12">
        <f t="shared" ref="L89:L91" si="33">SUM(F89:K89)</f>
        <v>4</v>
      </c>
      <c r="M89" s="5">
        <f t="shared" si="18"/>
        <v>49.406399999999998</v>
      </c>
      <c r="N89" s="2"/>
      <c r="O89" s="2"/>
      <c r="P89" s="2">
        <f t="shared" si="19"/>
        <v>0</v>
      </c>
      <c r="Q89" s="2"/>
      <c r="R89" s="2"/>
      <c r="S89" s="2">
        <f t="shared" si="20"/>
        <v>0</v>
      </c>
    </row>
    <row r="90" spans="1:19" x14ac:dyDescent="0.25">
      <c r="A90" s="2"/>
      <c r="B90" s="8" t="s">
        <v>79</v>
      </c>
      <c r="C90" s="3">
        <v>4.38</v>
      </c>
      <c r="D90" s="3">
        <v>2.0459999999999998</v>
      </c>
      <c r="E90" s="3">
        <f t="shared" si="16"/>
        <v>8.9614799999999981</v>
      </c>
      <c r="F90" s="2"/>
      <c r="G90" s="2"/>
      <c r="H90" s="2"/>
      <c r="I90" s="2"/>
      <c r="J90" s="2"/>
      <c r="K90" s="2">
        <f>1+1+1*2</f>
        <v>4</v>
      </c>
      <c r="L90" s="12">
        <f t="shared" si="33"/>
        <v>4</v>
      </c>
      <c r="M90" s="5">
        <f t="shared" si="18"/>
        <v>35.845919999999992</v>
      </c>
      <c r="N90" s="2"/>
      <c r="O90" s="2"/>
      <c r="P90" s="2">
        <f t="shared" si="19"/>
        <v>0</v>
      </c>
      <c r="Q90" s="2"/>
      <c r="R90" s="2"/>
      <c r="S90" s="2">
        <f t="shared" si="20"/>
        <v>0</v>
      </c>
    </row>
    <row r="91" spans="1:19" x14ac:dyDescent="0.25">
      <c r="A91" s="2"/>
      <c r="B91" s="8" t="s">
        <v>103</v>
      </c>
      <c r="C91" s="3">
        <v>4.8000000000000007</v>
      </c>
      <c r="D91" s="3">
        <v>2.82</v>
      </c>
      <c r="E91" s="3">
        <f t="shared" si="16"/>
        <v>13.536000000000001</v>
      </c>
      <c r="F91" s="2"/>
      <c r="G91" s="2"/>
      <c r="H91" s="2"/>
      <c r="I91" s="2"/>
      <c r="J91" s="2">
        <f>1+1*2+1</f>
        <v>4</v>
      </c>
      <c r="K91" s="2"/>
      <c r="L91" s="12">
        <f t="shared" si="33"/>
        <v>4</v>
      </c>
      <c r="M91" s="5">
        <f t="shared" si="18"/>
        <v>54.144000000000005</v>
      </c>
      <c r="N91" s="2"/>
      <c r="O91" s="2"/>
      <c r="P91" s="2">
        <f t="shared" si="19"/>
        <v>0</v>
      </c>
      <c r="Q91" s="2"/>
      <c r="R91" s="2"/>
      <c r="S91" s="2">
        <f t="shared" si="20"/>
        <v>0</v>
      </c>
    </row>
    <row r="92" spans="1:19" x14ac:dyDescent="0.25">
      <c r="A92" s="2"/>
      <c r="B92" s="8" t="s">
        <v>71</v>
      </c>
      <c r="C92" s="3">
        <v>4.8000000000000007</v>
      </c>
      <c r="D92" s="3">
        <v>2.0459999999999998</v>
      </c>
      <c r="E92" s="3">
        <f t="shared" si="16"/>
        <v>9.8208000000000002</v>
      </c>
      <c r="F92" s="2"/>
      <c r="G92" s="2"/>
      <c r="H92" s="2"/>
      <c r="I92" s="2"/>
      <c r="J92" s="2">
        <f>1+1+1*2</f>
        <v>4</v>
      </c>
      <c r="K92" s="2"/>
      <c r="L92" s="12">
        <f t="shared" si="6"/>
        <v>4</v>
      </c>
      <c r="M92" s="5">
        <f t="shared" si="18"/>
        <v>39.283200000000001</v>
      </c>
      <c r="N92" s="2"/>
      <c r="O92" s="2"/>
      <c r="P92" s="2">
        <f t="shared" si="19"/>
        <v>0</v>
      </c>
      <c r="Q92" s="2"/>
      <c r="R92" s="2"/>
      <c r="S92" s="2">
        <f t="shared" si="20"/>
        <v>0</v>
      </c>
    </row>
    <row r="93" spans="1:19" x14ac:dyDescent="0.25">
      <c r="A93" s="2"/>
      <c r="B93" s="8" t="s">
        <v>87</v>
      </c>
      <c r="C93" s="3">
        <v>4.4800000000000004</v>
      </c>
      <c r="D93" s="3">
        <v>2.82</v>
      </c>
      <c r="E93" s="3">
        <f t="shared" si="16"/>
        <v>12.633600000000001</v>
      </c>
      <c r="F93" s="2"/>
      <c r="G93" s="2"/>
      <c r="H93" s="2"/>
      <c r="I93" s="2"/>
      <c r="J93" s="2"/>
      <c r="K93" s="2">
        <f>2+2*2+2</f>
        <v>8</v>
      </c>
      <c r="L93" s="12">
        <f t="shared" ref="L93:L95" si="34">SUM(F93:K93)</f>
        <v>8</v>
      </c>
      <c r="M93" s="5">
        <f t="shared" si="18"/>
        <v>101.06880000000001</v>
      </c>
      <c r="N93" s="2"/>
      <c r="O93" s="2"/>
      <c r="P93" s="2">
        <f t="shared" si="19"/>
        <v>0</v>
      </c>
      <c r="Q93" s="2"/>
      <c r="R93" s="2"/>
      <c r="S93" s="2">
        <f t="shared" si="20"/>
        <v>0</v>
      </c>
    </row>
    <row r="94" spans="1:19" x14ac:dyDescent="0.25">
      <c r="A94" s="2"/>
      <c r="B94" s="8" t="s">
        <v>76</v>
      </c>
      <c r="C94" s="3">
        <v>4.4800000000000004</v>
      </c>
      <c r="D94" s="3">
        <v>2.0459999999999998</v>
      </c>
      <c r="E94" s="3">
        <f t="shared" si="16"/>
        <v>9.1660800000000009</v>
      </c>
      <c r="F94" s="2"/>
      <c r="G94" s="2"/>
      <c r="H94" s="2"/>
      <c r="I94" s="2"/>
      <c r="J94" s="2"/>
      <c r="K94" s="2">
        <f>2+2+2*2</f>
        <v>8</v>
      </c>
      <c r="L94" s="12">
        <f t="shared" si="34"/>
        <v>8</v>
      </c>
      <c r="M94" s="5">
        <f t="shared" si="18"/>
        <v>73.328640000000007</v>
      </c>
      <c r="N94" s="2"/>
      <c r="O94" s="2"/>
      <c r="P94" s="2">
        <f t="shared" si="19"/>
        <v>0</v>
      </c>
      <c r="Q94" s="2"/>
      <c r="R94" s="2"/>
      <c r="S94" s="2">
        <f t="shared" si="20"/>
        <v>0</v>
      </c>
    </row>
    <row r="95" spans="1:19" x14ac:dyDescent="0.25">
      <c r="A95" s="2"/>
      <c r="B95" s="8" t="s">
        <v>85</v>
      </c>
      <c r="C95" s="3">
        <v>4.55</v>
      </c>
      <c r="D95" s="3">
        <v>2.82</v>
      </c>
      <c r="E95" s="3">
        <f t="shared" si="16"/>
        <v>12.831</v>
      </c>
      <c r="F95" s="2">
        <f>1+1*2+1</f>
        <v>4</v>
      </c>
      <c r="G95" s="2"/>
      <c r="H95" s="2"/>
      <c r="I95" s="2"/>
      <c r="J95" s="2"/>
      <c r="K95" s="2"/>
      <c r="L95" s="2">
        <f t="shared" si="34"/>
        <v>4</v>
      </c>
      <c r="M95" s="5">
        <f t="shared" si="18"/>
        <v>51.323999999999998</v>
      </c>
      <c r="N95" s="2"/>
      <c r="O95" s="2"/>
      <c r="P95" s="2">
        <f t="shared" si="19"/>
        <v>0</v>
      </c>
      <c r="Q95" s="2"/>
      <c r="R95" s="2"/>
      <c r="S95" s="2">
        <f t="shared" si="20"/>
        <v>0</v>
      </c>
    </row>
    <row r="96" spans="1:19" x14ac:dyDescent="0.25">
      <c r="A96" s="2"/>
      <c r="B96" s="8" t="s">
        <v>50</v>
      </c>
      <c r="C96" s="3">
        <v>4.55</v>
      </c>
      <c r="D96" s="3">
        <v>2.0459999999999998</v>
      </c>
      <c r="E96" s="3">
        <f t="shared" si="16"/>
        <v>9.3092999999999986</v>
      </c>
      <c r="F96" s="2">
        <f>1+1+1*2</f>
        <v>4</v>
      </c>
      <c r="G96" s="2"/>
      <c r="H96" s="2"/>
      <c r="I96" s="2"/>
      <c r="J96" s="2"/>
      <c r="K96" s="2"/>
      <c r="L96" s="2">
        <f t="shared" si="6"/>
        <v>4</v>
      </c>
      <c r="M96" s="5">
        <f t="shared" si="18"/>
        <v>37.237199999999994</v>
      </c>
      <c r="N96" s="2"/>
      <c r="O96" s="2"/>
      <c r="P96" s="2">
        <f t="shared" si="19"/>
        <v>0</v>
      </c>
      <c r="Q96" s="2"/>
      <c r="R96" s="2"/>
      <c r="S96" s="2">
        <f t="shared" si="20"/>
        <v>0</v>
      </c>
    </row>
    <row r="97" spans="1:19" x14ac:dyDescent="0.25">
      <c r="A97" s="2"/>
      <c r="B97" s="8" t="s">
        <v>91</v>
      </c>
      <c r="C97" s="3">
        <v>4.57</v>
      </c>
      <c r="D97" s="3">
        <v>2.82</v>
      </c>
      <c r="E97" s="3">
        <f t="shared" si="16"/>
        <v>12.8874</v>
      </c>
      <c r="F97" s="2"/>
      <c r="G97" s="2">
        <f>1+1*2+1</f>
        <v>4</v>
      </c>
      <c r="H97" s="2"/>
      <c r="I97" s="2"/>
      <c r="J97" s="2"/>
      <c r="K97" s="2"/>
      <c r="L97" s="2">
        <f t="shared" ref="L97" si="35">SUM(F97:K97)</f>
        <v>4</v>
      </c>
      <c r="M97" s="5">
        <f t="shared" si="18"/>
        <v>51.549599999999998</v>
      </c>
      <c r="N97" s="2"/>
      <c r="O97" s="2"/>
      <c r="P97" s="2">
        <f t="shared" si="19"/>
        <v>0</v>
      </c>
      <c r="Q97" s="2"/>
      <c r="R97" s="2"/>
      <c r="S97" s="2">
        <f t="shared" si="20"/>
        <v>0</v>
      </c>
    </row>
    <row r="98" spans="1:19" x14ac:dyDescent="0.25">
      <c r="A98" s="2"/>
      <c r="B98" s="8" t="s">
        <v>53</v>
      </c>
      <c r="C98" s="3">
        <v>4.57</v>
      </c>
      <c r="D98" s="3">
        <v>2.0459999999999998</v>
      </c>
      <c r="E98" s="3">
        <f t="shared" si="16"/>
        <v>9.3502200000000002</v>
      </c>
      <c r="F98" s="2"/>
      <c r="G98" s="2">
        <f>1+1+1*2</f>
        <v>4</v>
      </c>
      <c r="H98" s="2"/>
      <c r="I98" s="2"/>
      <c r="J98" s="2"/>
      <c r="K98" s="2"/>
      <c r="L98" s="2">
        <f t="shared" si="6"/>
        <v>4</v>
      </c>
      <c r="M98" s="5">
        <f t="shared" si="18"/>
        <v>37.400880000000001</v>
      </c>
      <c r="N98" s="2"/>
      <c r="O98" s="2"/>
      <c r="P98" s="2">
        <f t="shared" si="19"/>
        <v>0</v>
      </c>
      <c r="Q98" s="2"/>
      <c r="R98" s="2"/>
      <c r="S98" s="2">
        <f t="shared" si="20"/>
        <v>0</v>
      </c>
    </row>
    <row r="99" spans="1:19" x14ac:dyDescent="0.25">
      <c r="A99" s="2"/>
      <c r="B99" s="8" t="s">
        <v>89</v>
      </c>
      <c r="C99" s="3">
        <v>4.66</v>
      </c>
      <c r="D99" s="3">
        <v>2.82</v>
      </c>
      <c r="E99" s="3">
        <f t="shared" si="16"/>
        <v>13.1412</v>
      </c>
      <c r="F99" s="2"/>
      <c r="G99" s="2"/>
      <c r="H99" s="2"/>
      <c r="I99" s="2"/>
      <c r="J99" s="2"/>
      <c r="K99" s="2">
        <f>1+1*2+1</f>
        <v>4</v>
      </c>
      <c r="L99" s="2">
        <f t="shared" ref="L99:L101" si="36">SUM(F99:K99)</f>
        <v>4</v>
      </c>
      <c r="M99" s="5">
        <f t="shared" si="18"/>
        <v>52.564799999999998</v>
      </c>
      <c r="N99" s="2"/>
      <c r="O99" s="2"/>
      <c r="P99" s="2">
        <f t="shared" si="19"/>
        <v>0</v>
      </c>
      <c r="Q99" s="2"/>
      <c r="R99" s="2"/>
      <c r="S99" s="2">
        <f t="shared" si="20"/>
        <v>0</v>
      </c>
    </row>
    <row r="100" spans="1:19" x14ac:dyDescent="0.25">
      <c r="A100" s="2"/>
      <c r="B100" s="8" t="s">
        <v>80</v>
      </c>
      <c r="C100" s="3">
        <v>4.66</v>
      </c>
      <c r="D100" s="3">
        <v>2.0459999999999998</v>
      </c>
      <c r="E100" s="3">
        <f t="shared" si="16"/>
        <v>9.5343599999999995</v>
      </c>
      <c r="F100" s="2"/>
      <c r="G100" s="2"/>
      <c r="H100" s="2"/>
      <c r="I100" s="2"/>
      <c r="J100" s="2"/>
      <c r="K100" s="2">
        <f>1+1+1*2</f>
        <v>4</v>
      </c>
      <c r="L100" s="2">
        <f t="shared" si="36"/>
        <v>4</v>
      </c>
      <c r="M100" s="5">
        <f t="shared" si="18"/>
        <v>38.137439999999998</v>
      </c>
      <c r="N100" s="2"/>
      <c r="O100" s="2"/>
      <c r="P100" s="2">
        <f t="shared" si="19"/>
        <v>0</v>
      </c>
      <c r="Q100" s="2"/>
      <c r="R100" s="2"/>
      <c r="S100" s="2">
        <f t="shared" si="20"/>
        <v>0</v>
      </c>
    </row>
    <row r="101" spans="1:19" x14ac:dyDescent="0.25">
      <c r="A101" s="2"/>
      <c r="B101" s="8" t="s">
        <v>86</v>
      </c>
      <c r="C101" s="3">
        <v>4.74</v>
      </c>
      <c r="D101" s="3">
        <v>2.82</v>
      </c>
      <c r="E101" s="3">
        <f t="shared" si="16"/>
        <v>13.3668</v>
      </c>
      <c r="F101" s="2">
        <f>1+1*2+1</f>
        <v>4</v>
      </c>
      <c r="G101" s="2"/>
      <c r="H101" s="2"/>
      <c r="I101" s="2"/>
      <c r="J101" s="2"/>
      <c r="K101" s="2"/>
      <c r="L101" s="2">
        <f t="shared" si="36"/>
        <v>4</v>
      </c>
      <c r="M101" s="5">
        <f t="shared" si="18"/>
        <v>53.467199999999998</v>
      </c>
      <c r="N101" s="2"/>
      <c r="O101" s="2"/>
      <c r="P101" s="2">
        <f t="shared" si="19"/>
        <v>0</v>
      </c>
      <c r="Q101" s="2"/>
      <c r="R101" s="2"/>
      <c r="S101" s="2">
        <f t="shared" si="20"/>
        <v>0</v>
      </c>
    </row>
    <row r="102" spans="1:19" x14ac:dyDescent="0.25">
      <c r="A102" s="2"/>
      <c r="B102" s="8" t="s">
        <v>51</v>
      </c>
      <c r="C102" s="3">
        <v>4.74</v>
      </c>
      <c r="D102" s="3">
        <v>2.0459999999999998</v>
      </c>
      <c r="E102" s="3">
        <f t="shared" si="16"/>
        <v>9.6980399999999989</v>
      </c>
      <c r="F102" s="2">
        <f>1+1+1*2</f>
        <v>4</v>
      </c>
      <c r="G102" s="2"/>
      <c r="H102" s="2"/>
      <c r="I102" s="2"/>
      <c r="J102" s="2"/>
      <c r="K102" s="2"/>
      <c r="L102" s="2">
        <f t="shared" si="6"/>
        <v>4</v>
      </c>
      <c r="M102" s="5">
        <f t="shared" si="18"/>
        <v>38.792159999999996</v>
      </c>
      <c r="N102" s="2"/>
      <c r="O102" s="2"/>
      <c r="P102" s="2">
        <f t="shared" si="19"/>
        <v>0</v>
      </c>
      <c r="Q102" s="2"/>
      <c r="R102" s="2"/>
      <c r="S102" s="2">
        <f t="shared" si="20"/>
        <v>0</v>
      </c>
    </row>
    <row r="103" spans="1:19" x14ac:dyDescent="0.25">
      <c r="A103" s="2"/>
      <c r="B103" s="8" t="s">
        <v>90</v>
      </c>
      <c r="C103" s="3">
        <v>5.82</v>
      </c>
      <c r="D103" s="3">
        <v>2.82</v>
      </c>
      <c r="E103" s="3">
        <f t="shared" si="16"/>
        <v>16.412399999999998</v>
      </c>
      <c r="F103" s="2"/>
      <c r="G103" s="2"/>
      <c r="H103" s="2"/>
      <c r="I103" s="2"/>
      <c r="J103" s="2"/>
      <c r="K103" s="2">
        <f>1+1*2+1</f>
        <v>4</v>
      </c>
      <c r="L103" s="2">
        <f t="shared" ref="L103" si="37">SUM(F103:K103)</f>
        <v>4</v>
      </c>
      <c r="M103" s="5">
        <f t="shared" si="18"/>
        <v>65.649599999999992</v>
      </c>
      <c r="N103" s="2"/>
      <c r="O103" s="2"/>
      <c r="P103" s="2">
        <f t="shared" si="19"/>
        <v>0</v>
      </c>
      <c r="Q103" s="2"/>
      <c r="R103" s="2"/>
      <c r="S103" s="2">
        <f t="shared" si="20"/>
        <v>0</v>
      </c>
    </row>
    <row r="104" spans="1:19" x14ac:dyDescent="0.25">
      <c r="A104" s="2"/>
      <c r="B104" s="8" t="s">
        <v>77</v>
      </c>
      <c r="C104" s="3">
        <v>5.82</v>
      </c>
      <c r="D104" s="3">
        <v>2.0459999999999998</v>
      </c>
      <c r="E104" s="3">
        <f t="shared" si="16"/>
        <v>11.907719999999999</v>
      </c>
      <c r="F104" s="2"/>
      <c r="G104" s="2"/>
      <c r="H104" s="2"/>
      <c r="I104" s="2"/>
      <c r="J104" s="2"/>
      <c r="K104" s="2">
        <f>1+1+1*2</f>
        <v>4</v>
      </c>
      <c r="L104" s="2">
        <f t="shared" si="6"/>
        <v>4</v>
      </c>
      <c r="M104" s="5">
        <f t="shared" si="18"/>
        <v>47.630879999999998</v>
      </c>
      <c r="N104" s="2"/>
      <c r="O104" s="2"/>
      <c r="P104" s="2">
        <f t="shared" si="19"/>
        <v>0</v>
      </c>
      <c r="Q104" s="2"/>
      <c r="R104" s="2"/>
      <c r="S104" s="2">
        <f t="shared" si="20"/>
        <v>0</v>
      </c>
    </row>
    <row r="105" spans="1:19" x14ac:dyDescent="0.25">
      <c r="A105" s="43" t="s">
        <v>43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4"/>
      <c r="O105" s="44"/>
      <c r="P105" s="44"/>
      <c r="Q105" s="44"/>
      <c r="R105" s="44"/>
      <c r="S105" s="44">
        <f>SUM(S106:S116)</f>
        <v>0</v>
      </c>
    </row>
    <row r="106" spans="1:19" x14ac:dyDescent="0.25">
      <c r="A106" s="2"/>
      <c r="B106" s="8" t="s">
        <v>102</v>
      </c>
      <c r="C106" s="3">
        <v>4.3900000000000006</v>
      </c>
      <c r="D106" s="3">
        <v>2.82</v>
      </c>
      <c r="E106" s="3">
        <f>C106*D106+C107*D107</f>
        <v>14.732700000000001</v>
      </c>
      <c r="F106" s="2"/>
      <c r="G106" s="2"/>
      <c r="H106" s="2"/>
      <c r="I106" s="2"/>
      <c r="J106" s="2">
        <f>1+1*2+1</f>
        <v>4</v>
      </c>
      <c r="K106" s="2"/>
      <c r="L106" s="2">
        <f t="shared" ref="L106" si="38">SUM(F106:K106)</f>
        <v>4</v>
      </c>
      <c r="M106" s="5">
        <f>E106*L106</f>
        <v>58.930800000000005</v>
      </c>
      <c r="N106" s="2"/>
      <c r="O106" s="2"/>
      <c r="P106" s="2">
        <f>SUM(N106:O106)</f>
        <v>0</v>
      </c>
      <c r="Q106" s="2"/>
      <c r="R106" s="2"/>
      <c r="S106" s="2">
        <f>SUM(Q106:R106)</f>
        <v>0</v>
      </c>
    </row>
    <row r="107" spans="1:19" x14ac:dyDescent="0.25">
      <c r="A107" s="2"/>
      <c r="B107" s="8"/>
      <c r="C107" s="3">
        <v>1.1499999999999999</v>
      </c>
      <c r="D107" s="3">
        <v>2.0459999999999998</v>
      </c>
      <c r="E107" s="3"/>
      <c r="F107" s="2"/>
      <c r="G107" s="2"/>
      <c r="H107" s="2"/>
      <c r="I107" s="2"/>
      <c r="J107" s="2"/>
      <c r="K107" s="2"/>
      <c r="L107" s="2"/>
      <c r="M107" s="5"/>
      <c r="N107" s="2"/>
      <c r="O107" s="2"/>
      <c r="P107" s="2"/>
      <c r="Q107" s="2"/>
      <c r="R107" s="2"/>
      <c r="S107" s="2"/>
    </row>
    <row r="108" spans="1:19" x14ac:dyDescent="0.25">
      <c r="A108" s="2"/>
      <c r="B108" s="8" t="s">
        <v>73</v>
      </c>
      <c r="C108" s="3">
        <v>5.5400000000000009</v>
      </c>
      <c r="D108" s="3">
        <v>2.0459999999999998</v>
      </c>
      <c r="E108" s="3">
        <f t="shared" ref="E108:E116" si="39">D108*C108</f>
        <v>11.334840000000002</v>
      </c>
      <c r="F108" s="2"/>
      <c r="G108" s="2"/>
      <c r="H108" s="2"/>
      <c r="I108" s="2"/>
      <c r="J108" s="2">
        <f>1+1+1*2</f>
        <v>4</v>
      </c>
      <c r="K108" s="2"/>
      <c r="L108" s="2">
        <f t="shared" ref="L108:L109" si="40">SUM(F108:K108)</f>
        <v>4</v>
      </c>
      <c r="M108" s="5">
        <f t="shared" ref="M108:M116" si="41">E108*L108</f>
        <v>45.339360000000006</v>
      </c>
      <c r="N108" s="2"/>
      <c r="O108" s="2"/>
      <c r="P108" s="2">
        <f t="shared" ref="P108:P116" si="42">SUM(N108:O108)</f>
        <v>0</v>
      </c>
      <c r="Q108" s="2"/>
      <c r="R108" s="2"/>
      <c r="S108" s="2">
        <f t="shared" ref="S108:S116" si="43">SUM(Q108:R108)</f>
        <v>0</v>
      </c>
    </row>
    <row r="109" spans="1:19" x14ac:dyDescent="0.25">
      <c r="A109" s="2"/>
      <c r="B109" s="8" t="s">
        <v>101</v>
      </c>
      <c r="C109" s="3">
        <v>5.5500000000000007</v>
      </c>
      <c r="D109" s="3">
        <v>2.82</v>
      </c>
      <c r="E109" s="3">
        <f t="shared" si="39"/>
        <v>15.651000000000002</v>
      </c>
      <c r="F109" s="2"/>
      <c r="G109" s="2"/>
      <c r="H109" s="2"/>
      <c r="I109" s="2"/>
      <c r="J109" s="2">
        <f>1+1+1*2+1*2+1</f>
        <v>7</v>
      </c>
      <c r="K109" s="2"/>
      <c r="L109" s="2">
        <f t="shared" si="40"/>
        <v>7</v>
      </c>
      <c r="M109" s="5">
        <f t="shared" si="41"/>
        <v>109.55700000000002</v>
      </c>
      <c r="N109" s="2"/>
      <c r="O109" s="2"/>
      <c r="P109" s="2">
        <f t="shared" si="42"/>
        <v>0</v>
      </c>
      <c r="Q109" s="2"/>
      <c r="R109" s="2"/>
      <c r="S109" s="2">
        <f t="shared" si="43"/>
        <v>0</v>
      </c>
    </row>
    <row r="110" spans="1:19" x14ac:dyDescent="0.25">
      <c r="A110" s="2"/>
      <c r="B110" s="8" t="s">
        <v>74</v>
      </c>
      <c r="C110" s="3">
        <v>5.5500000000000007</v>
      </c>
      <c r="D110" s="3">
        <v>2.0459999999999998</v>
      </c>
      <c r="E110" s="3">
        <f t="shared" si="39"/>
        <v>11.3553</v>
      </c>
      <c r="F110" s="2"/>
      <c r="G110" s="2"/>
      <c r="H110" s="2"/>
      <c r="I110" s="2"/>
      <c r="J110" s="2">
        <v>1</v>
      </c>
      <c r="K110" s="2"/>
      <c r="L110" s="2">
        <f t="shared" ref="L110:L116" si="44">SUM(F110:K110)</f>
        <v>1</v>
      </c>
      <c r="M110" s="5">
        <f t="shared" si="41"/>
        <v>11.3553</v>
      </c>
      <c r="N110" s="2"/>
      <c r="O110" s="2"/>
      <c r="P110" s="2">
        <f t="shared" si="42"/>
        <v>0</v>
      </c>
      <c r="Q110" s="2"/>
      <c r="R110" s="2"/>
      <c r="S110" s="2">
        <f t="shared" si="43"/>
        <v>0</v>
      </c>
    </row>
    <row r="111" spans="1:19" x14ac:dyDescent="0.25">
      <c r="A111" s="2"/>
      <c r="B111" s="8" t="s">
        <v>99</v>
      </c>
      <c r="C111" s="3">
        <v>5.5600000000000005</v>
      </c>
      <c r="D111" s="3">
        <v>2.82</v>
      </c>
      <c r="E111" s="3">
        <f t="shared" si="39"/>
        <v>15.6792</v>
      </c>
      <c r="F111" s="2"/>
      <c r="G111" s="2"/>
      <c r="H111" s="2"/>
      <c r="I111" s="2">
        <f>3+3*2+3</f>
        <v>12</v>
      </c>
      <c r="J111" s="2">
        <v>4</v>
      </c>
      <c r="K111" s="2"/>
      <c r="L111" s="12">
        <f t="shared" si="44"/>
        <v>16</v>
      </c>
      <c r="M111" s="5">
        <f t="shared" si="41"/>
        <v>250.8672</v>
      </c>
      <c r="N111" s="2"/>
      <c r="O111" s="2"/>
      <c r="P111" s="2">
        <f t="shared" si="42"/>
        <v>0</v>
      </c>
      <c r="Q111" s="2"/>
      <c r="R111" s="2"/>
      <c r="S111" s="2">
        <f t="shared" si="43"/>
        <v>0</v>
      </c>
    </row>
    <row r="112" spans="1:19" x14ac:dyDescent="0.25">
      <c r="A112" s="2"/>
      <c r="B112" s="8" t="s">
        <v>65</v>
      </c>
      <c r="C112" s="3">
        <v>5.5600000000000005</v>
      </c>
      <c r="D112" s="3">
        <v>2.0459999999999998</v>
      </c>
      <c r="E112" s="3">
        <f t="shared" si="39"/>
        <v>11.37576</v>
      </c>
      <c r="F112" s="2"/>
      <c r="G112" s="2"/>
      <c r="H112" s="2"/>
      <c r="I112" s="2">
        <f>3+3+3*2</f>
        <v>12</v>
      </c>
      <c r="J112" s="2">
        <v>4</v>
      </c>
      <c r="K112" s="2"/>
      <c r="L112" s="12">
        <f t="shared" si="44"/>
        <v>16</v>
      </c>
      <c r="M112" s="5">
        <f t="shared" si="41"/>
        <v>182.01215999999999</v>
      </c>
      <c r="N112" s="2"/>
      <c r="O112" s="2"/>
      <c r="P112" s="2">
        <f t="shared" si="42"/>
        <v>0</v>
      </c>
      <c r="Q112" s="2"/>
      <c r="R112" s="2"/>
      <c r="S112" s="2">
        <f t="shared" si="43"/>
        <v>0</v>
      </c>
    </row>
    <row r="113" spans="1:20" x14ac:dyDescent="0.25">
      <c r="A113" s="2"/>
      <c r="B113" s="8" t="s">
        <v>98</v>
      </c>
      <c r="C113" s="3">
        <v>5.9600000000000009</v>
      </c>
      <c r="D113" s="3">
        <v>2.82</v>
      </c>
      <c r="E113" s="3">
        <f t="shared" si="39"/>
        <v>16.807200000000002</v>
      </c>
      <c r="F113" s="2"/>
      <c r="G113" s="2"/>
      <c r="H113" s="2">
        <f>1+1*2+1</f>
        <v>4</v>
      </c>
      <c r="I113" s="2"/>
      <c r="J113" s="2"/>
      <c r="K113" s="2"/>
      <c r="L113" s="2">
        <f t="shared" ref="L113" si="45">SUM(F113:K113)</f>
        <v>4</v>
      </c>
      <c r="M113" s="5">
        <f t="shared" si="41"/>
        <v>67.228800000000007</v>
      </c>
      <c r="N113" s="2"/>
      <c r="O113" s="2"/>
      <c r="P113" s="2">
        <f t="shared" si="42"/>
        <v>0</v>
      </c>
      <c r="Q113" s="2"/>
      <c r="R113" s="2"/>
      <c r="S113" s="2">
        <f t="shared" si="43"/>
        <v>0</v>
      </c>
    </row>
    <row r="114" spans="1:20" x14ac:dyDescent="0.25">
      <c r="A114" s="2"/>
      <c r="B114" s="8" t="s">
        <v>61</v>
      </c>
      <c r="C114" s="3">
        <v>5.9600000000000009</v>
      </c>
      <c r="D114" s="3">
        <v>2.0459999999999998</v>
      </c>
      <c r="E114" s="3">
        <f t="shared" si="39"/>
        <v>12.19416</v>
      </c>
      <c r="F114" s="2"/>
      <c r="G114" s="2"/>
      <c r="H114" s="2">
        <f>1+1+1*2</f>
        <v>4</v>
      </c>
      <c r="I114" s="2"/>
      <c r="J114" s="2"/>
      <c r="K114" s="2"/>
      <c r="L114" s="2">
        <f t="shared" si="44"/>
        <v>4</v>
      </c>
      <c r="M114" s="5">
        <f t="shared" si="41"/>
        <v>48.77664</v>
      </c>
      <c r="N114" s="2"/>
      <c r="O114" s="2"/>
      <c r="P114" s="2">
        <f t="shared" si="42"/>
        <v>0</v>
      </c>
      <c r="Q114" s="2"/>
      <c r="R114" s="2"/>
      <c r="S114" s="2">
        <f t="shared" si="43"/>
        <v>0</v>
      </c>
    </row>
    <row r="115" spans="1:20" x14ac:dyDescent="0.25">
      <c r="A115" s="2"/>
      <c r="B115" s="8" t="s">
        <v>82</v>
      </c>
      <c r="C115" s="3">
        <v>7.0500000000000007</v>
      </c>
      <c r="D115" s="3">
        <v>2.82</v>
      </c>
      <c r="E115" s="3">
        <f t="shared" si="39"/>
        <v>19.881</v>
      </c>
      <c r="F115" s="2">
        <f>1+1*2+1</f>
        <v>4</v>
      </c>
      <c r="G115" s="2"/>
      <c r="H115" s="2"/>
      <c r="I115" s="2"/>
      <c r="J115" s="2"/>
      <c r="K115" s="2"/>
      <c r="L115" s="2">
        <f t="shared" ref="L115" si="46">SUM(F115:K115)</f>
        <v>4</v>
      </c>
      <c r="M115" s="5">
        <f t="shared" si="41"/>
        <v>79.524000000000001</v>
      </c>
      <c r="N115" s="2"/>
      <c r="O115" s="2"/>
      <c r="P115" s="2">
        <f t="shared" si="42"/>
        <v>0</v>
      </c>
      <c r="Q115" s="2"/>
      <c r="R115" s="2"/>
      <c r="S115" s="2">
        <f t="shared" si="43"/>
        <v>0</v>
      </c>
    </row>
    <row r="116" spans="1:20" x14ac:dyDescent="0.25">
      <c r="A116" s="2"/>
      <c r="B116" s="8" t="s">
        <v>47</v>
      </c>
      <c r="C116" s="3">
        <v>7.0500000000000007</v>
      </c>
      <c r="D116" s="3">
        <v>2.0459999999999998</v>
      </c>
      <c r="E116" s="3">
        <f t="shared" si="39"/>
        <v>14.424300000000001</v>
      </c>
      <c r="F116" s="2">
        <f>1+1+1*2</f>
        <v>4</v>
      </c>
      <c r="G116" s="2"/>
      <c r="H116" s="2"/>
      <c r="I116" s="2"/>
      <c r="J116" s="2"/>
      <c r="K116" s="2"/>
      <c r="L116" s="2">
        <f t="shared" si="44"/>
        <v>4</v>
      </c>
      <c r="M116" s="5">
        <f t="shared" si="41"/>
        <v>57.697200000000002</v>
      </c>
      <c r="N116" s="2"/>
      <c r="O116" s="2"/>
      <c r="P116" s="2">
        <f t="shared" si="42"/>
        <v>0</v>
      </c>
      <c r="Q116" s="2"/>
      <c r="R116" s="2"/>
      <c r="S116" s="2">
        <f t="shared" si="43"/>
        <v>0</v>
      </c>
    </row>
    <row r="117" spans="1:20" x14ac:dyDescent="0.25">
      <c r="A117" s="46" t="s">
        <v>138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8"/>
      <c r="S117" s="44">
        <f>S105+S56+S49+S27+S14</f>
        <v>0</v>
      </c>
    </row>
    <row r="119" spans="1:20" ht="15.75" x14ac:dyDescent="0.25">
      <c r="A119" s="15" t="s">
        <v>125</v>
      </c>
      <c r="T119" s="17"/>
    </row>
    <row r="120" spans="1:20" s="6" customFormat="1" x14ac:dyDescent="0.25">
      <c r="A120" s="17"/>
      <c r="B120" s="21" t="s">
        <v>126</v>
      </c>
      <c r="C120" s="21"/>
      <c r="D120" s="21"/>
      <c r="E120" s="21"/>
      <c r="F120" s="21"/>
      <c r="G120" s="21"/>
      <c r="H120" s="21"/>
      <c r="I120" s="21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17"/>
    </row>
    <row r="121" spans="1:20" s="6" customFormat="1" x14ac:dyDescent="0.25">
      <c r="A121" s="17"/>
      <c r="B121" s="21" t="s">
        <v>127</v>
      </c>
      <c r="C121" s="21"/>
      <c r="D121" s="21"/>
      <c r="E121" s="21"/>
      <c r="F121" s="21"/>
      <c r="G121" s="21"/>
      <c r="H121" s="21"/>
      <c r="I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17"/>
    </row>
    <row r="122" spans="1:20" s="6" customFormat="1" x14ac:dyDescent="0.25">
      <c r="A122" s="17"/>
      <c r="B122" s="21" t="s">
        <v>128</v>
      </c>
      <c r="C122" s="21"/>
      <c r="D122" s="21"/>
      <c r="E122" s="21"/>
      <c r="F122" s="21"/>
      <c r="G122" s="21"/>
      <c r="H122" s="21"/>
      <c r="I122" s="21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17"/>
    </row>
    <row r="123" spans="1:20" s="6" customFormat="1" x14ac:dyDescent="0.25">
      <c r="A123" s="17"/>
      <c r="B123" s="21" t="s">
        <v>129</v>
      </c>
      <c r="C123" s="21"/>
      <c r="D123" s="21"/>
      <c r="E123" s="21"/>
      <c r="F123" s="21"/>
      <c r="G123" s="21"/>
      <c r="H123" s="21"/>
      <c r="I123" s="21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17"/>
    </row>
    <row r="124" spans="1:20" s="6" customFormat="1" x14ac:dyDescent="0.25">
      <c r="A124" s="17"/>
      <c r="B124" s="21" t="s">
        <v>130</v>
      </c>
      <c r="C124" s="21"/>
      <c r="D124" s="21"/>
      <c r="E124" s="21"/>
      <c r="F124" s="21"/>
      <c r="G124" s="21"/>
      <c r="H124" s="21"/>
      <c r="I124" s="21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17"/>
    </row>
    <row r="125" spans="1:20" s="6" customFormat="1" x14ac:dyDescent="0.25">
      <c r="A125" s="17"/>
      <c r="B125" s="21" t="s">
        <v>131</v>
      </c>
      <c r="C125" s="21"/>
      <c r="D125" s="21"/>
      <c r="E125" s="21"/>
      <c r="F125" s="21"/>
      <c r="G125" s="21"/>
      <c r="H125" s="21"/>
      <c r="I125" s="21"/>
      <c r="J125" s="20" t="s">
        <v>132</v>
      </c>
      <c r="K125" s="20"/>
      <c r="L125" s="20"/>
      <c r="M125" s="20"/>
      <c r="N125" s="20"/>
      <c r="O125" s="20"/>
      <c r="P125" s="20"/>
      <c r="Q125" s="20"/>
      <c r="R125" s="20"/>
      <c r="S125" s="20"/>
      <c r="T125" s="17"/>
    </row>
    <row r="126" spans="1:20" s="6" customFormat="1" x14ac:dyDescent="0.25">
      <c r="A126" s="17"/>
      <c r="B126" s="21" t="s">
        <v>133</v>
      </c>
      <c r="C126" s="21"/>
      <c r="D126" s="21"/>
      <c r="E126" s="21"/>
      <c r="F126" s="21"/>
      <c r="G126" s="21"/>
      <c r="H126" s="21"/>
      <c r="I126" s="21"/>
      <c r="J126" s="20" t="s">
        <v>132</v>
      </c>
      <c r="K126" s="20"/>
      <c r="L126" s="20"/>
      <c r="M126" s="20"/>
      <c r="N126" s="20"/>
      <c r="O126" s="20"/>
      <c r="P126" s="20"/>
      <c r="Q126" s="20"/>
      <c r="R126" s="20"/>
      <c r="S126" s="20"/>
      <c r="T126" s="17"/>
    </row>
    <row r="127" spans="1:20" s="6" customFormat="1" x14ac:dyDescent="0.25">
      <c r="A127" s="17"/>
      <c r="B127" s="21" t="s">
        <v>134</v>
      </c>
      <c r="C127" s="21"/>
      <c r="D127" s="21"/>
      <c r="E127" s="21"/>
      <c r="F127" s="21"/>
      <c r="G127" s="21"/>
      <c r="H127" s="21"/>
      <c r="I127" s="21"/>
      <c r="J127" s="20" t="s">
        <v>132</v>
      </c>
      <c r="K127" s="20"/>
      <c r="L127" s="20"/>
      <c r="M127" s="20"/>
      <c r="N127" s="20"/>
      <c r="O127" s="20"/>
      <c r="P127" s="20"/>
      <c r="Q127" s="20"/>
      <c r="R127" s="20"/>
      <c r="S127" s="20"/>
      <c r="T127" s="17"/>
    </row>
    <row r="128" spans="1:20" s="6" customFormat="1" x14ac:dyDescent="0.25">
      <c r="A128" s="17"/>
      <c r="B128" s="21" t="s">
        <v>135</v>
      </c>
      <c r="C128" s="21"/>
      <c r="D128" s="21"/>
      <c r="E128" s="21"/>
      <c r="F128" s="21"/>
      <c r="G128" s="21"/>
      <c r="H128" s="21"/>
      <c r="I128" s="21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17"/>
    </row>
    <row r="129" spans="1:20" s="6" customFormat="1" x14ac:dyDescent="0.25">
      <c r="A129" s="17"/>
      <c r="B129" s="21" t="s">
        <v>136</v>
      </c>
      <c r="C129" s="21"/>
      <c r="D129" s="21"/>
      <c r="E129" s="21"/>
      <c r="F129" s="21"/>
      <c r="G129" s="21"/>
      <c r="H129" s="21"/>
      <c r="I129" s="21"/>
      <c r="J129" s="20" t="s">
        <v>137</v>
      </c>
      <c r="K129" s="20"/>
      <c r="L129" s="20"/>
      <c r="M129" s="20"/>
      <c r="N129" s="20"/>
      <c r="O129" s="20"/>
      <c r="P129" s="20"/>
      <c r="Q129" s="20"/>
      <c r="R129" s="20"/>
      <c r="S129" s="20"/>
      <c r="T129" s="17"/>
    </row>
  </sheetData>
  <mergeCells count="52">
    <mergeCell ref="A1:S1"/>
    <mergeCell ref="A2:S2"/>
    <mergeCell ref="A12:A13"/>
    <mergeCell ref="B12:B13"/>
    <mergeCell ref="C12:D12"/>
    <mergeCell ref="E12:E13"/>
    <mergeCell ref="F12:L12"/>
    <mergeCell ref="M12:M13"/>
    <mergeCell ref="N12:P12"/>
    <mergeCell ref="Q12:S12"/>
    <mergeCell ref="L4:O4"/>
    <mergeCell ref="P4:S4"/>
    <mergeCell ref="L5:O5"/>
    <mergeCell ref="P5:S5"/>
    <mergeCell ref="L6:O6"/>
    <mergeCell ref="P6:S6"/>
    <mergeCell ref="L7:O7"/>
    <mergeCell ref="P7:S7"/>
    <mergeCell ref="L8:O8"/>
    <mergeCell ref="P8:S8"/>
    <mergeCell ref="L9:O9"/>
    <mergeCell ref="P9:S9"/>
    <mergeCell ref="L10:O10"/>
    <mergeCell ref="P10:S10"/>
    <mergeCell ref="L11:O11"/>
    <mergeCell ref="P11:S11"/>
    <mergeCell ref="B120:I120"/>
    <mergeCell ref="J120:S120"/>
    <mergeCell ref="A14:M14"/>
    <mergeCell ref="A27:M27"/>
    <mergeCell ref="A49:M49"/>
    <mergeCell ref="A56:M56"/>
    <mergeCell ref="A105:M105"/>
    <mergeCell ref="A117:R117"/>
    <mergeCell ref="B121:I121"/>
    <mergeCell ref="J121:S121"/>
    <mergeCell ref="B122:I122"/>
    <mergeCell ref="J122:S122"/>
    <mergeCell ref="B123:I123"/>
    <mergeCell ref="J123:S123"/>
    <mergeCell ref="B124:I124"/>
    <mergeCell ref="J124:S124"/>
    <mergeCell ref="B125:I125"/>
    <mergeCell ref="J125:S125"/>
    <mergeCell ref="B126:I126"/>
    <mergeCell ref="J126:S126"/>
    <mergeCell ref="B127:I127"/>
    <mergeCell ref="J127:S127"/>
    <mergeCell ref="B128:I128"/>
    <mergeCell ref="J128:S128"/>
    <mergeCell ref="B129:I129"/>
    <mergeCell ref="J129:S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поз. 1</vt:lpstr>
      <vt:lpstr>поз.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Карпеко Дарья Викторовна</dc:creator>
  <cp:lastModifiedBy>Дудкина Дарья Викторовна</cp:lastModifiedBy>
  <dcterms:created xsi:type="dcterms:W3CDTF">2019-11-21T08:23:38Z</dcterms:created>
  <dcterms:modified xsi:type="dcterms:W3CDTF">2026-09-21T12:35:15Z</dcterms:modified>
</cp:coreProperties>
</file>