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L:\Автозаводская\2 Автозаводская\8 Договоры и конкурсы\8.2 Конкурсы\8.2.2 Конкурсы\8.2.2.6 Устройство внутренних стен и перегородок\1. Кладка стен и перегородок\Тендерная документация\"/>
    </mc:Choice>
  </mc:AlternateContent>
  <bookViews>
    <workbookView xWindow="-105" yWindow="-105" windowWidth="30945" windowHeight="16785" tabRatio="500" activeTab="3"/>
  </bookViews>
  <sheets>
    <sheet name="Единая" sheetId="23" r:id="rId1"/>
    <sheet name="Подземная часть" sheetId="21" r:id="rId2"/>
    <sheet name="Корпус 1" sheetId="22" r:id="rId3"/>
    <sheet name="Корпус 2" sheetId="24" r:id="rId4"/>
  </sheets>
  <definedNames>
    <definedName name="_xlnm.Print_Titles" localSheetId="2">'Корпус 1'!$7:$7</definedName>
    <definedName name="_xlnm.Print_Titles" localSheetId="3">'Корпус 2'!$5:$5</definedName>
    <definedName name="_xlnm.Print_Titles" localSheetId="1">'Подземная часть'!$7:$7</definedName>
    <definedName name="_xlnm.Print_Area" localSheetId="2">'Корпус 1'!$A$1:$L$110</definedName>
    <definedName name="_xlnm.Print_Area" localSheetId="3">'Корпус 2'!$A$1:$L$127</definedName>
    <definedName name="_xlnm.Print_Area" localSheetId="1">'Подземная часть'!$A$1:$L$154</definedName>
  </definedNames>
  <calcPr calcId="162913"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23" l="1"/>
  <c r="E14" i="23"/>
  <c r="E13" i="23"/>
  <c r="K8" i="24"/>
  <c r="L8" i="24"/>
  <c r="J8" i="24"/>
  <c r="K70" i="24"/>
  <c r="L70" i="24"/>
  <c r="J70" i="24"/>
  <c r="K16" i="24"/>
  <c r="L16" i="24"/>
  <c r="J16" i="24"/>
  <c r="K9" i="24"/>
  <c r="L9" i="24"/>
  <c r="J9" i="24"/>
  <c r="L86" i="24"/>
  <c r="K86" i="24"/>
  <c r="J86" i="24"/>
  <c r="I86" i="24"/>
  <c r="L85" i="24"/>
  <c r="K85" i="24"/>
  <c r="J85" i="24"/>
  <c r="I85" i="24"/>
  <c r="L84" i="24"/>
  <c r="K84" i="24"/>
  <c r="J84" i="24"/>
  <c r="I84" i="24"/>
  <c r="L83" i="24"/>
  <c r="K83" i="24"/>
  <c r="J83" i="24"/>
  <c r="I83" i="24"/>
  <c r="L82" i="24"/>
  <c r="K82" i="24"/>
  <c r="J82" i="24"/>
  <c r="I82" i="24"/>
  <c r="L81" i="24"/>
  <c r="K81" i="24"/>
  <c r="J81" i="24"/>
  <c r="I81" i="24"/>
  <c r="L80" i="24"/>
  <c r="K80" i="24"/>
  <c r="J80" i="24"/>
  <c r="I80" i="24"/>
  <c r="L79" i="24"/>
  <c r="K79" i="24"/>
  <c r="J79" i="24"/>
  <c r="I79" i="24"/>
  <c r="L78" i="24"/>
  <c r="K78" i="24"/>
  <c r="J78" i="24"/>
  <c r="I78" i="24"/>
  <c r="L77" i="24"/>
  <c r="K77" i="24"/>
  <c r="J77" i="24"/>
  <c r="I77" i="24"/>
  <c r="L76" i="24"/>
  <c r="K76" i="24"/>
  <c r="J76" i="24"/>
  <c r="I76" i="24"/>
  <c r="L75" i="24"/>
  <c r="K75" i="24"/>
  <c r="J75" i="24"/>
  <c r="I75" i="24"/>
  <c r="L74" i="24"/>
  <c r="K74" i="24"/>
  <c r="J74" i="24"/>
  <c r="I74" i="24"/>
  <c r="L73" i="24"/>
  <c r="K73" i="24"/>
  <c r="J73" i="24"/>
  <c r="I73" i="24"/>
  <c r="L72" i="24"/>
  <c r="K72" i="24"/>
  <c r="J72" i="24"/>
  <c r="I72" i="24"/>
  <c r="L71" i="24"/>
  <c r="K71" i="24"/>
  <c r="J71" i="24"/>
  <c r="I71" i="24"/>
  <c r="K69" i="24"/>
  <c r="L69" i="24" s="1"/>
  <c r="J69" i="24"/>
  <c r="I69" i="24"/>
  <c r="K67" i="24"/>
  <c r="L67" i="24" s="1"/>
  <c r="J67" i="24"/>
  <c r="I67" i="24"/>
  <c r="K66" i="24"/>
  <c r="L66" i="24" s="1"/>
  <c r="J66" i="24"/>
  <c r="I66" i="24"/>
  <c r="K64" i="24"/>
  <c r="L64" i="24" s="1"/>
  <c r="J64" i="24"/>
  <c r="I64" i="24"/>
  <c r="K63" i="24"/>
  <c r="L63" i="24" s="1"/>
  <c r="J63" i="24"/>
  <c r="I63" i="24"/>
  <c r="K61" i="24"/>
  <c r="L61" i="24" s="1"/>
  <c r="J61" i="24"/>
  <c r="I61" i="24"/>
  <c r="K60" i="24"/>
  <c r="L60" i="24" s="1"/>
  <c r="J60" i="24"/>
  <c r="I60" i="24"/>
  <c r="K58" i="24"/>
  <c r="L58" i="24" s="1"/>
  <c r="J58" i="24"/>
  <c r="I58" i="24"/>
  <c r="K56" i="24"/>
  <c r="L56" i="24" s="1"/>
  <c r="J56" i="24"/>
  <c r="I56" i="24"/>
  <c r="L54" i="24"/>
  <c r="K54" i="24"/>
  <c r="J54" i="24"/>
  <c r="I54" i="24"/>
  <c r="K52" i="24"/>
  <c r="L52" i="24" s="1"/>
  <c r="J52" i="24"/>
  <c r="I52" i="24"/>
  <c r="K50" i="24"/>
  <c r="L50" i="24" s="1"/>
  <c r="J50" i="24"/>
  <c r="I50" i="24"/>
  <c r="K49" i="24"/>
  <c r="L49" i="24" s="1"/>
  <c r="J49" i="24"/>
  <c r="I49" i="24"/>
  <c r="K47" i="24"/>
  <c r="L47" i="24" s="1"/>
  <c r="J47" i="24"/>
  <c r="I47" i="24"/>
  <c r="K46" i="24"/>
  <c r="L46" i="24" s="1"/>
  <c r="J46" i="24"/>
  <c r="I46" i="24"/>
  <c r="K45" i="24"/>
  <c r="L45" i="24" s="1"/>
  <c r="J45" i="24"/>
  <c r="I45" i="24"/>
  <c r="L43" i="24"/>
  <c r="K43" i="24"/>
  <c r="J43" i="24"/>
  <c r="I43" i="24"/>
  <c r="L42" i="24"/>
  <c r="K42" i="24"/>
  <c r="J42" i="24"/>
  <c r="I42" i="24"/>
  <c r="L41" i="24"/>
  <c r="K41" i="24"/>
  <c r="J41" i="24"/>
  <c r="I41" i="24"/>
  <c r="K39" i="24"/>
  <c r="L39" i="24" s="1"/>
  <c r="J39" i="24"/>
  <c r="I39" i="24"/>
  <c r="K38" i="24"/>
  <c r="L38" i="24" s="1"/>
  <c r="J38" i="24"/>
  <c r="I38" i="24"/>
  <c r="K36" i="24"/>
  <c r="L36" i="24" s="1"/>
  <c r="J36" i="24"/>
  <c r="I36" i="24"/>
  <c r="K35" i="24"/>
  <c r="L35" i="24" s="1"/>
  <c r="J35" i="24"/>
  <c r="I35" i="24"/>
  <c r="K33" i="24"/>
  <c r="L33" i="24" s="1"/>
  <c r="J33" i="24"/>
  <c r="I33" i="24"/>
  <c r="K32" i="24"/>
  <c r="L32" i="24" s="1"/>
  <c r="J32" i="24"/>
  <c r="I32" i="24"/>
  <c r="K30" i="24"/>
  <c r="L30" i="24" s="1"/>
  <c r="J30" i="24"/>
  <c r="I30" i="24"/>
  <c r="L28" i="24"/>
  <c r="K28" i="24"/>
  <c r="J28" i="24"/>
  <c r="I28" i="24"/>
  <c r="L27" i="24"/>
  <c r="K27" i="24"/>
  <c r="J27" i="24"/>
  <c r="I27" i="24"/>
  <c r="L26" i="24"/>
  <c r="K26" i="24"/>
  <c r="J26" i="24"/>
  <c r="I26" i="24"/>
  <c r="K24" i="24"/>
  <c r="L24" i="24" s="1"/>
  <c r="J24" i="24"/>
  <c r="I24" i="24"/>
  <c r="K23" i="24"/>
  <c r="L23" i="24" s="1"/>
  <c r="J23" i="24"/>
  <c r="I23" i="24"/>
  <c r="K21" i="24"/>
  <c r="L21" i="24" s="1"/>
  <c r="J21" i="24"/>
  <c r="I21" i="24"/>
  <c r="K19" i="24"/>
  <c r="L19" i="24" s="1"/>
  <c r="J19" i="24"/>
  <c r="I19" i="24"/>
  <c r="K18" i="24"/>
  <c r="L18" i="24" s="1"/>
  <c r="J18" i="24"/>
  <c r="I18" i="24"/>
  <c r="K15" i="24"/>
  <c r="L15" i="24" s="1"/>
  <c r="J15" i="24"/>
  <c r="I15" i="24"/>
  <c r="K14" i="24"/>
  <c r="L14" i="24" s="1"/>
  <c r="J14" i="24"/>
  <c r="I14" i="24"/>
  <c r="K13" i="24"/>
  <c r="J13" i="24"/>
  <c r="I13" i="24"/>
  <c r="K12" i="24"/>
  <c r="J12" i="24"/>
  <c r="I12" i="24"/>
  <c r="K11" i="24"/>
  <c r="J11" i="24"/>
  <c r="I11" i="24"/>
  <c r="L10" i="24"/>
  <c r="K10" i="24"/>
  <c r="J10" i="24"/>
  <c r="I10" i="24"/>
  <c r="F86" i="24"/>
  <c r="F85" i="24"/>
  <c r="F84" i="24"/>
  <c r="F83" i="24"/>
  <c r="F82" i="24"/>
  <c r="F81" i="24"/>
  <c r="F80" i="24"/>
  <c r="F79" i="24"/>
  <c r="F78" i="24"/>
  <c r="F77" i="24"/>
  <c r="F76" i="24"/>
  <c r="F75" i="24"/>
  <c r="F74" i="24"/>
  <c r="F73" i="24"/>
  <c r="F72" i="24"/>
  <c r="F71" i="24"/>
  <c r="F69" i="24"/>
  <c r="F68" i="24"/>
  <c r="F65" i="24"/>
  <c r="F67" i="24" s="1"/>
  <c r="F62" i="24"/>
  <c r="F64" i="24" s="1"/>
  <c r="F59" i="24"/>
  <c r="F61" i="24" s="1"/>
  <c r="F57" i="24"/>
  <c r="F58" i="24" s="1"/>
  <c r="F55" i="24"/>
  <c r="F56" i="24" s="1"/>
  <c r="F53" i="24"/>
  <c r="F54" i="24" s="1"/>
  <c r="F51" i="24"/>
  <c r="F52" i="24" s="1"/>
  <c r="F48" i="24"/>
  <c r="F50" i="24" s="1"/>
  <c r="F44" i="24"/>
  <c r="F47" i="24" s="1"/>
  <c r="F43" i="24"/>
  <c r="F42" i="24"/>
  <c r="F41" i="24"/>
  <c r="F40" i="24"/>
  <c r="F37" i="24"/>
  <c r="F39" i="24" s="1"/>
  <c r="F34" i="24"/>
  <c r="F36" i="24" s="1"/>
  <c r="F31" i="24"/>
  <c r="F32" i="24" s="1"/>
  <c r="F29" i="24"/>
  <c r="F30" i="24" s="1"/>
  <c r="F28" i="24"/>
  <c r="F27" i="24"/>
  <c r="F26" i="24"/>
  <c r="F25" i="24"/>
  <c r="F24" i="24"/>
  <c r="F23" i="24"/>
  <c r="F22" i="24"/>
  <c r="F21" i="24"/>
  <c r="F20" i="24"/>
  <c r="F17" i="24"/>
  <c r="F19" i="24" s="1"/>
  <c r="F33" i="24" l="1"/>
  <c r="F70" i="24"/>
  <c r="L13" i="24"/>
  <c r="F66" i="24"/>
  <c r="L12" i="24"/>
  <c r="L11" i="24"/>
  <c r="F45" i="24"/>
  <c r="F49" i="24"/>
  <c r="F46" i="24"/>
  <c r="F18" i="24"/>
  <c r="F38" i="24"/>
  <c r="F35" i="24"/>
  <c r="F63" i="24"/>
  <c r="F60" i="24"/>
  <c r="E16" i="23"/>
  <c r="E11" i="23"/>
  <c r="E9" i="23" s="1"/>
  <c r="E10" i="23"/>
  <c r="K10" i="22"/>
  <c r="L10" i="22"/>
  <c r="J10" i="22"/>
  <c r="K16" i="22"/>
  <c r="L16" i="22"/>
  <c r="J16" i="22"/>
  <c r="K11" i="22"/>
  <c r="L11" i="22"/>
  <c r="J11" i="22"/>
  <c r="K74" i="22"/>
  <c r="L74" i="22" s="1"/>
  <c r="J74" i="22"/>
  <c r="I74" i="22"/>
  <c r="K72" i="22"/>
  <c r="L72" i="22" s="1"/>
  <c r="J72" i="22"/>
  <c r="I72" i="22"/>
  <c r="K70" i="22"/>
  <c r="L70" i="22" s="1"/>
  <c r="J70" i="22"/>
  <c r="I70" i="22"/>
  <c r="K68" i="22"/>
  <c r="L68" i="22" s="1"/>
  <c r="J68" i="22"/>
  <c r="I68" i="22"/>
  <c r="K66" i="22"/>
  <c r="L66" i="22" s="1"/>
  <c r="J66" i="22"/>
  <c r="I66" i="22"/>
  <c r="K64" i="22"/>
  <c r="J64" i="22"/>
  <c r="L64" i="22" s="1"/>
  <c r="I64" i="22"/>
  <c r="L62" i="22"/>
  <c r="K62" i="22"/>
  <c r="J62" i="22"/>
  <c r="I62" i="22"/>
  <c r="K60" i="22"/>
  <c r="L60" i="22" s="1"/>
  <c r="J60" i="22"/>
  <c r="I60" i="22"/>
  <c r="K58" i="22"/>
  <c r="L58" i="22" s="1"/>
  <c r="J58" i="22"/>
  <c r="I58" i="22"/>
  <c r="K56" i="22"/>
  <c r="L56" i="22" s="1"/>
  <c r="J56" i="22"/>
  <c r="I56" i="22"/>
  <c r="L54" i="22"/>
  <c r="K54" i="22"/>
  <c r="J54" i="22"/>
  <c r="I54" i="22"/>
  <c r="K52" i="22"/>
  <c r="L52" i="22" s="1"/>
  <c r="J52" i="22"/>
  <c r="I52" i="22"/>
  <c r="K50" i="22"/>
  <c r="L50" i="22" s="1"/>
  <c r="J50" i="22"/>
  <c r="I50" i="22"/>
  <c r="K48" i="22"/>
  <c r="L48" i="22" s="1"/>
  <c r="J48" i="22"/>
  <c r="I48" i="22"/>
  <c r="L46" i="22"/>
  <c r="K46" i="22"/>
  <c r="J46" i="22"/>
  <c r="I46" i="22"/>
  <c r="L44" i="22"/>
  <c r="K44" i="22"/>
  <c r="J44" i="22"/>
  <c r="I44" i="22"/>
  <c r="K42" i="22"/>
  <c r="L42" i="22" s="1"/>
  <c r="J42" i="22"/>
  <c r="I42" i="22"/>
  <c r="K40" i="22"/>
  <c r="L40" i="22" s="1"/>
  <c r="J40" i="22"/>
  <c r="I40" i="22"/>
  <c r="K38" i="22"/>
  <c r="L38" i="22" s="1"/>
  <c r="J38" i="22"/>
  <c r="I38" i="22"/>
  <c r="K37" i="22"/>
  <c r="L37" i="22" s="1"/>
  <c r="J37" i="22"/>
  <c r="I37" i="22"/>
  <c r="K35" i="22"/>
  <c r="L35" i="22" s="1"/>
  <c r="J35" i="22"/>
  <c r="I35" i="22"/>
  <c r="K33" i="22"/>
  <c r="L33" i="22" s="1"/>
  <c r="J33" i="22"/>
  <c r="I33" i="22"/>
  <c r="K32" i="22"/>
  <c r="L32" i="22" s="1"/>
  <c r="J32" i="22"/>
  <c r="I32" i="22"/>
  <c r="K30" i="22"/>
  <c r="L30" i="22" s="1"/>
  <c r="J30" i="22"/>
  <c r="I30" i="22"/>
  <c r="K29" i="22"/>
  <c r="L29" i="22" s="1"/>
  <c r="J29" i="22"/>
  <c r="I29" i="22"/>
  <c r="L27" i="22"/>
  <c r="K27" i="22"/>
  <c r="J27" i="22"/>
  <c r="I27" i="22"/>
  <c r="L26" i="22"/>
  <c r="K26" i="22"/>
  <c r="J26" i="22"/>
  <c r="I26" i="22"/>
  <c r="K24" i="22"/>
  <c r="L24" i="22" s="1"/>
  <c r="J24" i="22"/>
  <c r="I24" i="22"/>
  <c r="K23" i="22"/>
  <c r="L23" i="22" s="1"/>
  <c r="J23" i="22"/>
  <c r="I23" i="22"/>
  <c r="K22" i="22"/>
  <c r="L22" i="22" s="1"/>
  <c r="J22" i="22"/>
  <c r="I22" i="22"/>
  <c r="K20" i="22"/>
  <c r="J20" i="22"/>
  <c r="L20" i="22" s="1"/>
  <c r="I20" i="22"/>
  <c r="K19" i="22"/>
  <c r="J19" i="22"/>
  <c r="L19" i="22" s="1"/>
  <c r="I19" i="22"/>
  <c r="K18" i="22"/>
  <c r="J18" i="22"/>
  <c r="L18" i="22" s="1"/>
  <c r="I18" i="22"/>
  <c r="K15" i="22"/>
  <c r="J15" i="22"/>
  <c r="L15" i="22" s="1"/>
  <c r="I15" i="22"/>
  <c r="K14" i="22"/>
  <c r="J14" i="22"/>
  <c r="L14" i="22" s="1"/>
  <c r="I14" i="22"/>
  <c r="K13" i="22"/>
  <c r="J13" i="22"/>
  <c r="L13" i="22" s="1"/>
  <c r="I13" i="22"/>
  <c r="L12" i="22"/>
  <c r="K12" i="22"/>
  <c r="J12" i="22"/>
  <c r="I12" i="22"/>
  <c r="K10" i="21"/>
  <c r="L10" i="21"/>
  <c r="J10" i="21"/>
  <c r="L19" i="21"/>
  <c r="K19" i="21"/>
  <c r="J19" i="21"/>
  <c r="L11" i="21"/>
  <c r="K11" i="21"/>
  <c r="J11" i="21"/>
  <c r="K119" i="21"/>
  <c r="L119" i="21" s="1"/>
  <c r="J119" i="21"/>
  <c r="L118" i="21"/>
  <c r="K118" i="21"/>
  <c r="J118" i="21"/>
  <c r="K117" i="21"/>
  <c r="L117" i="21" s="1"/>
  <c r="J117" i="21"/>
  <c r="K115" i="21"/>
  <c r="L115" i="21" s="1"/>
  <c r="J115" i="21"/>
  <c r="L114" i="21"/>
  <c r="K114" i="21"/>
  <c r="J114" i="21"/>
  <c r="K113" i="21"/>
  <c r="L113" i="21" s="1"/>
  <c r="J113" i="21"/>
  <c r="K111" i="21"/>
  <c r="L111" i="21" s="1"/>
  <c r="J111" i="21"/>
  <c r="K110" i="21"/>
  <c r="L110" i="21" s="1"/>
  <c r="J110" i="21"/>
  <c r="K108" i="21"/>
  <c r="L108" i="21" s="1"/>
  <c r="J108" i="21"/>
  <c r="K107" i="21"/>
  <c r="L107" i="21" s="1"/>
  <c r="J107" i="21"/>
  <c r="K106" i="21"/>
  <c r="L106" i="21" s="1"/>
  <c r="J106" i="21"/>
  <c r="K104" i="21"/>
  <c r="L104" i="21" s="1"/>
  <c r="J104" i="21"/>
  <c r="K103" i="21"/>
  <c r="L103" i="21" s="1"/>
  <c r="J103" i="21"/>
  <c r="K101" i="21"/>
  <c r="J101" i="21"/>
  <c r="L101" i="21" s="1"/>
  <c r="L100" i="21"/>
  <c r="K100" i="21"/>
  <c r="J100" i="21"/>
  <c r="K99" i="21"/>
  <c r="L99" i="21" s="1"/>
  <c r="J99" i="21"/>
  <c r="K97" i="21"/>
  <c r="L97" i="21" s="1"/>
  <c r="J97" i="21"/>
  <c r="K96" i="21"/>
  <c r="L96" i="21" s="1"/>
  <c r="J96" i="21"/>
  <c r="K95" i="21"/>
  <c r="L95" i="21" s="1"/>
  <c r="J95" i="21"/>
  <c r="K93" i="21"/>
  <c r="L93" i="21" s="1"/>
  <c r="J93" i="21"/>
  <c r="K92" i="21"/>
  <c r="L92" i="21" s="1"/>
  <c r="J92" i="21"/>
  <c r="L90" i="21"/>
  <c r="K90" i="21"/>
  <c r="J90" i="21"/>
  <c r="K89" i="21"/>
  <c r="L89" i="21" s="1"/>
  <c r="J89" i="21"/>
  <c r="K88" i="21"/>
  <c r="L88" i="21" s="1"/>
  <c r="J88" i="21"/>
  <c r="K86" i="21"/>
  <c r="L86" i="21" s="1"/>
  <c r="J86" i="21"/>
  <c r="L85" i="21"/>
  <c r="K85" i="21"/>
  <c r="J85" i="21"/>
  <c r="K83" i="21"/>
  <c r="L83" i="21" s="1"/>
  <c r="J83" i="21"/>
  <c r="L82" i="21"/>
  <c r="K82" i="21"/>
  <c r="J82" i="21"/>
  <c r="K81" i="21"/>
  <c r="L81" i="21" s="1"/>
  <c r="J81" i="21"/>
  <c r="K79" i="21"/>
  <c r="L79" i="21" s="1"/>
  <c r="J79" i="21"/>
  <c r="K78" i="21"/>
  <c r="L78" i="21" s="1"/>
  <c r="J78" i="21"/>
  <c r="K77" i="21"/>
  <c r="L77" i="21" s="1"/>
  <c r="J77" i="21"/>
  <c r="K75" i="21"/>
  <c r="L75" i="21" s="1"/>
  <c r="J75" i="21"/>
  <c r="K74" i="21"/>
  <c r="L74" i="21" s="1"/>
  <c r="J74" i="21"/>
  <c r="K73" i="21"/>
  <c r="L73" i="21" s="1"/>
  <c r="J73" i="21"/>
  <c r="K71" i="21"/>
  <c r="L71" i="21" s="1"/>
  <c r="J71" i="21"/>
  <c r="K70" i="21"/>
  <c r="L70" i="21" s="1"/>
  <c r="J70" i="21"/>
  <c r="K69" i="21"/>
  <c r="L69" i="21" s="1"/>
  <c r="J69" i="21"/>
  <c r="K67" i="21"/>
  <c r="L67" i="21" s="1"/>
  <c r="J67" i="21"/>
  <c r="K66" i="21"/>
  <c r="L66" i="21" s="1"/>
  <c r="J66" i="21"/>
  <c r="K64" i="21"/>
  <c r="L64" i="21" s="1"/>
  <c r="J64" i="21"/>
  <c r="K63" i="21"/>
  <c r="L63" i="21" s="1"/>
  <c r="J63" i="21"/>
  <c r="K62" i="21"/>
  <c r="L62" i="21" s="1"/>
  <c r="J62" i="21"/>
  <c r="K60" i="21"/>
  <c r="L60" i="21" s="1"/>
  <c r="J60" i="21"/>
  <c r="K59" i="21"/>
  <c r="L59" i="21" s="1"/>
  <c r="J59" i="21"/>
  <c r="K58" i="21"/>
  <c r="L58" i="21" s="1"/>
  <c r="J58" i="21"/>
  <c r="L57" i="21"/>
  <c r="K57" i="21"/>
  <c r="J57" i="21"/>
  <c r="K56" i="21"/>
  <c r="L56" i="21" s="1"/>
  <c r="J56" i="21"/>
  <c r="K54" i="21"/>
  <c r="L54" i="21" s="1"/>
  <c r="J54" i="21"/>
  <c r="K53" i="21"/>
  <c r="L53" i="21" s="1"/>
  <c r="J53" i="21"/>
  <c r="K52" i="21"/>
  <c r="L52" i="21" s="1"/>
  <c r="J52" i="21"/>
  <c r="K50" i="21"/>
  <c r="L50" i="21" s="1"/>
  <c r="J50" i="21"/>
  <c r="K49" i="21"/>
  <c r="L49" i="21" s="1"/>
  <c r="J49" i="21"/>
  <c r="K47" i="21"/>
  <c r="L47" i="21" s="1"/>
  <c r="J47" i="21"/>
  <c r="L46" i="21"/>
  <c r="K46" i="21"/>
  <c r="J46" i="21"/>
  <c r="K45" i="21"/>
  <c r="L45" i="21" s="1"/>
  <c r="J45" i="21"/>
  <c r="K43" i="21"/>
  <c r="L43" i="21" s="1"/>
  <c r="J43" i="21"/>
  <c r="K42" i="21"/>
  <c r="L42" i="21" s="1"/>
  <c r="J42" i="21"/>
  <c r="K40" i="21"/>
  <c r="L40" i="21" s="1"/>
  <c r="J40" i="21"/>
  <c r="K39" i="21"/>
  <c r="L39" i="21" s="1"/>
  <c r="J39" i="21"/>
  <c r="L37" i="21"/>
  <c r="K37" i="21"/>
  <c r="J37" i="21"/>
  <c r="K36" i="21"/>
  <c r="L36" i="21" s="1"/>
  <c r="J36" i="21"/>
  <c r="K34" i="21"/>
  <c r="L34" i="21" s="1"/>
  <c r="J34" i="21"/>
  <c r="K33" i="21"/>
  <c r="L33" i="21" s="1"/>
  <c r="J33" i="21"/>
  <c r="K31" i="21"/>
  <c r="L31" i="21" s="1"/>
  <c r="J31" i="21"/>
  <c r="K30" i="21"/>
  <c r="L30" i="21" s="1"/>
  <c r="J30" i="21"/>
  <c r="L28" i="21"/>
  <c r="K28" i="21"/>
  <c r="J28" i="21"/>
  <c r="L26" i="21"/>
  <c r="K26" i="21"/>
  <c r="J26" i="21"/>
  <c r="K25" i="21"/>
  <c r="L25" i="21" s="1"/>
  <c r="J25" i="21"/>
  <c r="K24" i="21"/>
  <c r="L24" i="21" s="1"/>
  <c r="J24" i="21"/>
  <c r="K22" i="21"/>
  <c r="L22" i="21" s="1"/>
  <c r="J22" i="21"/>
  <c r="K21" i="21"/>
  <c r="L21" i="21" s="1"/>
  <c r="J21" i="21"/>
  <c r="K18" i="21"/>
  <c r="L18" i="21" s="1"/>
  <c r="J18" i="21"/>
  <c r="L17" i="21"/>
  <c r="K17" i="21"/>
  <c r="J17" i="21"/>
  <c r="K16" i="21"/>
  <c r="L16" i="21" s="1"/>
  <c r="J16" i="21"/>
  <c r="K15" i="21"/>
  <c r="L15" i="21" s="1"/>
  <c r="J15" i="21"/>
  <c r="K14" i="21"/>
  <c r="L14" i="21" s="1"/>
  <c r="J14" i="21"/>
  <c r="L13" i="21"/>
  <c r="K13" i="21"/>
  <c r="J13" i="21"/>
  <c r="L12" i="21"/>
  <c r="K12" i="21"/>
  <c r="J12" i="21"/>
  <c r="I119" i="21"/>
  <c r="I118" i="21"/>
  <c r="I117" i="21"/>
  <c r="I115" i="21"/>
  <c r="I114" i="21"/>
  <c r="I113" i="21"/>
  <c r="I111" i="21"/>
  <c r="I110" i="21"/>
  <c r="I108" i="21"/>
  <c r="I107" i="21"/>
  <c r="I106" i="21"/>
  <c r="I104" i="21"/>
  <c r="I103" i="21"/>
  <c r="I101" i="21"/>
  <c r="I100" i="21"/>
  <c r="I99" i="21"/>
  <c r="I97" i="21"/>
  <c r="I96" i="21"/>
  <c r="I95" i="21"/>
  <c r="I93" i="21"/>
  <c r="I92" i="21"/>
  <c r="I90" i="21"/>
  <c r="I89" i="21"/>
  <c r="I88" i="21"/>
  <c r="I86" i="21"/>
  <c r="I85" i="21"/>
  <c r="I83" i="21"/>
  <c r="I82" i="21"/>
  <c r="I81" i="21"/>
  <c r="I79" i="21"/>
  <c r="I78" i="21"/>
  <c r="I77" i="21"/>
  <c r="I75" i="21"/>
  <c r="I74" i="21"/>
  <c r="I73" i="21"/>
  <c r="I71" i="21"/>
  <c r="I70" i="21"/>
  <c r="I69" i="21"/>
  <c r="I67" i="21"/>
  <c r="I66" i="21"/>
  <c r="I64" i="21"/>
  <c r="I63" i="21"/>
  <c r="I62" i="21"/>
  <c r="I60" i="21"/>
  <c r="I59" i="21"/>
  <c r="I57" i="21"/>
  <c r="I56" i="21"/>
  <c r="I54" i="21"/>
  <c r="I53" i="21"/>
  <c r="I52" i="21"/>
  <c r="I50" i="21"/>
  <c r="I49" i="21"/>
  <c r="I47" i="21"/>
  <c r="I46" i="21"/>
  <c r="I45" i="21"/>
  <c r="I43" i="21"/>
  <c r="I42" i="21"/>
  <c r="I40" i="21"/>
  <c r="I39" i="21"/>
  <c r="I37" i="21"/>
  <c r="I36" i="21"/>
  <c r="I34" i="21"/>
  <c r="I33" i="21"/>
  <c r="I31" i="21"/>
  <c r="I30" i="21"/>
  <c r="I28" i="21"/>
  <c r="I26" i="21"/>
  <c r="I25" i="21"/>
  <c r="I24" i="21"/>
  <c r="I22" i="21"/>
  <c r="I21" i="21"/>
  <c r="I18" i="21"/>
  <c r="I17" i="21"/>
  <c r="I16" i="21"/>
  <c r="I15" i="21"/>
  <c r="I14" i="21"/>
  <c r="I13" i="21"/>
  <c r="I12" i="21"/>
  <c r="F16" i="24" l="1"/>
  <c r="E12" i="23"/>
  <c r="E19" i="23" s="1"/>
  <c r="F16" i="22" l="1"/>
  <c r="F19" i="21" l="1"/>
  <c r="F14" i="21"/>
  <c r="F11" i="21" s="1"/>
</calcChain>
</file>

<file path=xl/sharedStrings.xml><?xml version="1.0" encoding="utf-8"?>
<sst xmlns="http://schemas.openxmlformats.org/spreadsheetml/2006/main" count="1137" uniqueCount="387">
  <si>
    <t>Ед.изм</t>
  </si>
  <si>
    <t>Наименование позиции</t>
  </si>
  <si>
    <t>№ п/п</t>
  </si>
  <si>
    <t>Кол-во</t>
  </si>
  <si>
    <t>м3</t>
  </si>
  <si>
    <t>Стоимость на ед. с НДС, руб</t>
  </si>
  <si>
    <t>Стоимость всего с НДС, руб</t>
  </si>
  <si>
    <t xml:space="preserve">Цена работ </t>
  </si>
  <si>
    <t>Материалы</t>
  </si>
  <si>
    <t>Всего</t>
  </si>
  <si>
    <t>Цена материалов</t>
  </si>
  <si>
    <t>Классиф</t>
  </si>
  <si>
    <t>Ведомость объемов работ</t>
  </si>
  <si>
    <t>1</t>
  </si>
  <si>
    <t>1.1</t>
  </si>
  <si>
    <t>1.1.1</t>
  </si>
  <si>
    <t>1.1.1.1</t>
  </si>
  <si>
    <t>1.1.1.2</t>
  </si>
  <si>
    <t>1.1.1.3</t>
  </si>
  <si>
    <t>1.1.1.4</t>
  </si>
  <si>
    <t>Подземная автостоянка (003-AVT-Р-АР0)</t>
  </si>
  <si>
    <t>1.1.1.5</t>
  </si>
  <si>
    <t>Кладка стен и перегородок</t>
  </si>
  <si>
    <t>Субподрядчик безоговорочно подтверждает, что он в полном объеме понял техническое, коммерческое и правовое содержание состава работ; выяснил все возможные неясности и вопросы с ответственными представителями Генподрядчика до составления договора подряда и учел их в своих ценах; посетил объект,ему ясны все вопросы связаные с доставкой/разгрузкой/вывозом материала, водоснобжения, электроснабжением, водоотведением и прочие вопросы прямо или косвенно влияющие на производстов работ. Субподрядчик подтверждает что он осмотрел место производство работ, подрядчик не будет увеличивать единичные расценки данной ведомости объемов работ, т.е. обязуется выполнить весь комплекс работ указаный в данном перечне без изменения цены. Субподрядчик уполномочен и способен в полном объеме своевременно и с должным качеством выполнить заявленные  работы и располагает необходимыми ресурсами в отношении производственной организации, капиталовооруженности, менеджмента, персонала, оборудования и инструмента.</t>
  </si>
  <si>
    <t>- Объемы работ принимаются фактически выполнненые.</t>
  </si>
  <si>
    <t>- Удержание на гарантийный период (возврат гарантийного удержания через 12 месяцев с даты подписания последней КС.) - 5 % от стоимости СМР.</t>
  </si>
  <si>
    <t>- Включена вся необходимая строительная техника, оборудование, материалы.</t>
  </si>
  <si>
    <t>- Расходы на доставку, разгрузку материалов, перемещение на объекте,  подачу в зону производства работ.</t>
  </si>
  <si>
    <t>- Расходы на разработку ППР и согласование в установленном порядке.</t>
  </si>
  <si>
    <t>- Расходы на охрану труда, защитные мероприятия и средства подмащивания.</t>
  </si>
  <si>
    <t>- Расходы на мобилизацию/демобилизацию.</t>
  </si>
  <si>
    <t>- Расходы на геодезическое сопровождение и исполнительную документацию.</t>
  </si>
  <si>
    <t>- Перерасход материалов, в т.ч. на раскрой, запас, некратные места, трудновосполнимые потери и т.п.</t>
  </si>
  <si>
    <t>В единичных расценках учтены следующие  расходы:</t>
  </si>
  <si>
    <t xml:space="preserve"> Единичные цены твердые и фиксированные на весь период работ.</t>
  </si>
  <si>
    <t xml:space="preserve">Субподрядчиком подтверждается и учтено в единичных расценках и Цене работ: </t>
  </si>
  <si>
    <t>12. Подрядчик своими силами и за свой счёт выполняет все мероприятия по мобилизации/демобилизации, в т. ч. доставка необходимого количества мобильных зданий на стройплощадку, разгрузка, монтаж, организация энергоснабжения и освещения непосредственно рабочих мест от точек подключения, предоставляемых Заказчиком и проч. Данные работы должны быть включены в единичные цены Предложения, учтены и отдельно оплачиваться не будут.</t>
  </si>
  <si>
    <t>9.  Подрядчик несет полную ответственность за сохранность выполненных работ и использованных материалов другими участниками строительства, в случае повреждения. Применение защитных укрытий, настилов, ограждений, улавливателей от падения должно быть включено в расценку коммерческого предложения.                                                                                                                                                                                                                                                                                                                                                                                                                                                                                                                                                                                                                                                                                                                                                                                                                     10. Разработка технологической документации (ППР, технологических карт), включая согласование в соответствующих организациях, обязательна при производстве работ на стройплощадке и включена в стоимость работ.</t>
  </si>
  <si>
    <t>7. Подсчет объемов работ производится по рабочим чертежам, взаиморасчет производится по фактически выполненным объемам.</t>
  </si>
  <si>
    <t>6.  В случае обнаружения не соответствия в проектном решении, или в техническом регламенте, или в инструкциях производителя требований ГОСТ и СНиП предъявленных к конструкциям или материалам, их необходимо согласовать с заказчиком и в подсчете объемов учесть правильное решение.</t>
  </si>
  <si>
    <t>5.  Все инструменты, оборудование и защитные устройства, необходимые для выполнения монтажных работ в соответствие с техническими регламентами и инструкциями производителя, а так же в соответствии с Правилами пожарной безопасности и Безопасности труда в строительстве, в расчете на единицу измерения, включить в коммерческое предложение.</t>
  </si>
  <si>
    <t xml:space="preserve">4. В стоимости материалов должны быть учтены затраты на приобретение, транспортные расходы (доставка до приобъектного склада), стоимость тары, складские, заготовительные расходы, стоимость погрузо-разгрузочных работ. Все материалы и элементы крепления применяются в соответствии с техническими регламентами, инструкциями производителя, ГОСТ, СНиП, СП и включены в коммерческое предложение.                     </t>
  </si>
  <si>
    <t>3.  Все виды работ, оборудование, затраты необходимые для выполнения такелажных и монтажных работ, а так же горизонтальная и вертикальной транспортировка материалов и оборудования по стройплощадке и около нее к месту проведения СМР следует включить в единичные расценки.</t>
  </si>
  <si>
    <t>2. Коммерческое предложение включает все мероприятия, связанные с производством работ в зимний период.</t>
  </si>
  <si>
    <t>1. В единичных расценках учтена последовательность операций и трудозатраты по устройству кладки стен и перегородок.</t>
  </si>
  <si>
    <t>кг.</t>
  </si>
  <si>
    <t>Армирование кирпичной кладки</t>
  </si>
  <si>
    <t xml:space="preserve">L=1400, №=75, t=6 ГОСТ 8509-93 </t>
  </si>
  <si>
    <t xml:space="preserve">L=1300, №=75, t=6 ГОСТ 8509-93 </t>
  </si>
  <si>
    <t xml:space="preserve">L=1050, №=75, t=6 ГОСТ 8509-93 </t>
  </si>
  <si>
    <t xml:space="preserve">250x40x4 ГОСТ 103-2006 </t>
  </si>
  <si>
    <t xml:space="preserve">L=250, №=75, t=6 ГОСТ 8509-93 </t>
  </si>
  <si>
    <t xml:space="preserve">200x40x4 ГОСТ 103-2006 </t>
  </si>
  <si>
    <t>м.п.</t>
  </si>
  <si>
    <t>Обрамление проемов</t>
  </si>
  <si>
    <t xml:space="preserve">L=1250, №=75, t=6 ГОСТ 8509-93 </t>
  </si>
  <si>
    <t xml:space="preserve">L=80, №=75, t=6 ГОСТ 8509-93 </t>
  </si>
  <si>
    <t xml:space="preserve">L=1500, №=75, t=6 ГОСТ 8509-93 </t>
  </si>
  <si>
    <t xml:space="preserve">L=1350, №=75, t=6 ГОСТ 8509-93 </t>
  </si>
  <si>
    <t xml:space="preserve">L=1100, №=75, t=6 ГОСТ 8509-93 </t>
  </si>
  <si>
    <t xml:space="preserve">L=1790, №=75, t=6 ГОСТ 8509-93 </t>
  </si>
  <si>
    <t xml:space="preserve">L=2300, №=75, t=6 ГОСТ 8509-93 </t>
  </si>
  <si>
    <t>1.1.2.100</t>
  </si>
  <si>
    <t>L=200, №=75, t=6 ГОСТ 8509-93 +2 болта Hilti 12мм</t>
  </si>
  <si>
    <t>1.1.2.99</t>
  </si>
  <si>
    <t>1.1.2.98</t>
  </si>
  <si>
    <t>Пр-37</t>
  </si>
  <si>
    <t>1.1.2.97</t>
  </si>
  <si>
    <t>1.1.2.96</t>
  </si>
  <si>
    <t>L=250, №=75, t=6 ГОСТ 8509-93 +2 болта Hilti 12мм</t>
  </si>
  <si>
    <t>1.1.2.95</t>
  </si>
  <si>
    <t>1.1.2.94</t>
  </si>
  <si>
    <t>Пр-36</t>
  </si>
  <si>
    <t>1.1.2.93</t>
  </si>
  <si>
    <t xml:space="preserve">L=1540, №=75, t=6 ГОСТ 8509-93 </t>
  </si>
  <si>
    <t>1.1.2.92</t>
  </si>
  <si>
    <t>1.1.2.91</t>
  </si>
  <si>
    <t>Пр-35</t>
  </si>
  <si>
    <t>1.1.2.90</t>
  </si>
  <si>
    <t xml:space="preserve">L=1420, №=75, t=6 ГОСТ 8509-93 </t>
  </si>
  <si>
    <t>1.1.2.89</t>
  </si>
  <si>
    <t>1.1.2.88</t>
  </si>
  <si>
    <t>1.1.2.87</t>
  </si>
  <si>
    <t>Пр-34</t>
  </si>
  <si>
    <t>1.1.2.86</t>
  </si>
  <si>
    <t>1.1.2.85</t>
  </si>
  <si>
    <t>1.1.2.84</t>
  </si>
  <si>
    <t>Пр-33</t>
  </si>
  <si>
    <t>1.1.2.83</t>
  </si>
  <si>
    <t>1.1.2.82</t>
  </si>
  <si>
    <t>1.1.2.81</t>
  </si>
  <si>
    <t>1.1.2.80</t>
  </si>
  <si>
    <t>Пр-32</t>
  </si>
  <si>
    <t>1.1.2.79</t>
  </si>
  <si>
    <t xml:space="preserve">L=1220, №=75, t=6 ГОСТ 8509-93 </t>
  </si>
  <si>
    <t>1.1.2.78</t>
  </si>
  <si>
    <t>1.1.2.77</t>
  </si>
  <si>
    <t>1.1.2.76</t>
  </si>
  <si>
    <t>Пр-31</t>
  </si>
  <si>
    <t>1.1.2.75</t>
  </si>
  <si>
    <t>1.1.2.74</t>
  </si>
  <si>
    <t>1.1.2.73</t>
  </si>
  <si>
    <t>Пр-30</t>
  </si>
  <si>
    <t>1.1.2.72</t>
  </si>
  <si>
    <t>1.1.2.71</t>
  </si>
  <si>
    <t>1.1.2.70</t>
  </si>
  <si>
    <t>1.1.2.69</t>
  </si>
  <si>
    <t>Пр-29</t>
  </si>
  <si>
    <t>1.1.2.68</t>
  </si>
  <si>
    <t>1.1.2.67</t>
  </si>
  <si>
    <t>1.1.2.66</t>
  </si>
  <si>
    <t>Пр-28</t>
  </si>
  <si>
    <t>1.1.2.65</t>
  </si>
  <si>
    <t>1.1.2.64</t>
  </si>
  <si>
    <t>1.1.2.63</t>
  </si>
  <si>
    <t>1.1.2.62</t>
  </si>
  <si>
    <t>Пр-27</t>
  </si>
  <si>
    <t>1.1.2.61</t>
  </si>
  <si>
    <t>1.1.2.60</t>
  </si>
  <si>
    <t>1.1.2.59</t>
  </si>
  <si>
    <t>1.1.2.58</t>
  </si>
  <si>
    <t>Пр-26</t>
  </si>
  <si>
    <t>1.1.2.57</t>
  </si>
  <si>
    <t>1.1.2.56</t>
  </si>
  <si>
    <t>1.1.2.55</t>
  </si>
  <si>
    <t>1.1.2.54</t>
  </si>
  <si>
    <t>Пр-25</t>
  </si>
  <si>
    <t>1.1.2.53</t>
  </si>
  <si>
    <t xml:space="preserve">L=1600, №=75, t=6 ГОСТ 8509-93 </t>
  </si>
  <si>
    <t>1.1.2.52</t>
  </si>
  <si>
    <t>1.1.2.51</t>
  </si>
  <si>
    <t>1.1.2.50</t>
  </si>
  <si>
    <t>Пр-15</t>
  </si>
  <si>
    <t>1.1.2.49</t>
  </si>
  <si>
    <t xml:space="preserve">L=2605, №=75, t=6 ГОСТ 8509-93 </t>
  </si>
  <si>
    <t>1.1.2.48</t>
  </si>
  <si>
    <t>1.1.2.47</t>
  </si>
  <si>
    <t>Пр-14</t>
  </si>
  <si>
    <t>1.1.2.46</t>
  </si>
  <si>
    <t xml:space="preserve">L=2750, №=75, t=6 ГОСТ 8509-93 </t>
  </si>
  <si>
    <t>1.1.2.45</t>
  </si>
  <si>
    <t>1.1.2.44</t>
  </si>
  <si>
    <t>1.1.2.43</t>
  </si>
  <si>
    <t>Пр-13</t>
  </si>
  <si>
    <t>1.1.2.42</t>
  </si>
  <si>
    <t xml:space="preserve">L=2500, №=75, t=6 ГОСТ 8509-93 </t>
  </si>
  <si>
    <t>1.1.2.41</t>
  </si>
  <si>
    <t>1.1.2.40</t>
  </si>
  <si>
    <t>Пр-12</t>
  </si>
  <si>
    <t>1.1.2.39</t>
  </si>
  <si>
    <t>1.1.2.38</t>
  </si>
  <si>
    <t>1.1.2.37</t>
  </si>
  <si>
    <t>Пр-11</t>
  </si>
  <si>
    <t>1.1.2.36</t>
  </si>
  <si>
    <t xml:space="preserve">L=2150, №=75, t=6 ГОСТ 8509-93 </t>
  </si>
  <si>
    <t>1.1.2.35</t>
  </si>
  <si>
    <t>1.1.2.34</t>
  </si>
  <si>
    <t>1.1.2.33</t>
  </si>
  <si>
    <t>Пр-10</t>
  </si>
  <si>
    <t>1.1.2.32</t>
  </si>
  <si>
    <t xml:space="preserve">L=2000, №=75, t=6 ГОСТ 8509-93 </t>
  </si>
  <si>
    <t>1.1.2.31</t>
  </si>
  <si>
    <t>1.1.2.30</t>
  </si>
  <si>
    <t>Пр-9</t>
  </si>
  <si>
    <t>1.1.2.29</t>
  </si>
  <si>
    <t xml:space="preserve">L=1800, №=75, t=6 ГОСТ 8509-93 </t>
  </si>
  <si>
    <t>1.1.2.28</t>
  </si>
  <si>
    <t>1.1.2.27</t>
  </si>
  <si>
    <t>1.1.2.26</t>
  </si>
  <si>
    <t>Пр-8.1</t>
  </si>
  <si>
    <t>1.1.2.25</t>
  </si>
  <si>
    <t>1.1.2.24</t>
  </si>
  <si>
    <t>1.1.2.23</t>
  </si>
  <si>
    <t>Пр-8</t>
  </si>
  <si>
    <t>1.1.2.22</t>
  </si>
  <si>
    <t xml:space="preserve">L=1700, №=75, t=6 ГОСТ 8509-93 </t>
  </si>
  <si>
    <t>1.1.2.21</t>
  </si>
  <si>
    <t>1.1.2.20</t>
  </si>
  <si>
    <t>Пр-7</t>
  </si>
  <si>
    <t>1.1.2.19</t>
  </si>
  <si>
    <t>1.1.2.18</t>
  </si>
  <si>
    <t>1.1.2.17</t>
  </si>
  <si>
    <t>Пр-6</t>
  </si>
  <si>
    <t>1.1.2.16</t>
  </si>
  <si>
    <t>1.1.2.15</t>
  </si>
  <si>
    <t>1.1.2.14</t>
  </si>
  <si>
    <t>Пр-5</t>
  </si>
  <si>
    <t>1.1.2.13</t>
  </si>
  <si>
    <t xml:space="preserve">L=1450, №=75, t=6 ГОСТ 8509-93 </t>
  </si>
  <si>
    <t>1.1.2.12</t>
  </si>
  <si>
    <t>1.1.2.11</t>
  </si>
  <si>
    <t>Пр-4</t>
  </si>
  <si>
    <t>1.1.2.10</t>
  </si>
  <si>
    <t>1.1.2.9</t>
  </si>
  <si>
    <t>Пр-3</t>
  </si>
  <si>
    <t>1.1.2.8</t>
  </si>
  <si>
    <t xml:space="preserve">L=1440, №=75, t=6 ГОСТ 8509-93 </t>
  </si>
  <si>
    <t>1.1.2.7</t>
  </si>
  <si>
    <t>1.1.2.6</t>
  </si>
  <si>
    <t>200x40x4 ГОСТ 103-2006</t>
  </si>
  <si>
    <t>1.1.2.5</t>
  </si>
  <si>
    <t>Пр-2</t>
  </si>
  <si>
    <t>1.1.2.4</t>
  </si>
  <si>
    <t>L=1400, №=75, t=6 ГОСТ 8509-93</t>
  </si>
  <si>
    <t>1.1.2.3</t>
  </si>
  <si>
    <t>1.1.2.2</t>
  </si>
  <si>
    <t>Пр-1</t>
  </si>
  <si>
    <t>1.1.2.1</t>
  </si>
  <si>
    <t>1.1.2</t>
  </si>
  <si>
    <t>1.1.1.1.2</t>
  </si>
  <si>
    <t>1.1.1.1.1</t>
  </si>
  <si>
    <t>Формирование стоимости на основные строительные материалы по позициям:</t>
  </si>
  <si>
    <t xml:space="preserve">Применяемые материалы. </t>
  </si>
  <si>
    <t>Кладка внутренних стен, с учетом всех материалов и примыканий по узлам РД</t>
  </si>
  <si>
    <t>Цены на материалы указаны с учётом НДС (20%) и доставкой на Объект.</t>
  </si>
  <si>
    <t>- Учтены все возможные удорожания стоимости работ и технические сложности.</t>
  </si>
  <si>
    <t>8.  Коэффициенты на раскрой, перерасход материалов и их расход при монтаже должны быть включены в единичные расценки и НЕ оплачиваются отдельно.</t>
  </si>
  <si>
    <t>11. Работы по необходимым испытаниям,  включены в единичные цены Предложения, учтены и отдельно оплачиваться не будут</t>
  </si>
  <si>
    <t>13. Геодезическое сопровождение  и исполнительная документация. До начала работ Субподрядчик обязан произвести натурный обмер, ознакомиться с условиями стройплощадки и, при необходимости,  выполнить исполнительную геодезическую съёмку. Подрядчик за свой счёт выполняет все необходимые геодезические работы до и во время выполнения всего комплекса работ, в т.ч. разметочные работы, исполнительные съёмки, фотофиксации и прочее, а также оформляет исполнительную документацию в полном объёме согласно действующих норм (в т.ч. ведёт журналы соответствующих видов работ). Данные работы должны быть включены в единичные цены Предложения, учтены и отдельно оплачиваться не будут.</t>
  </si>
  <si>
    <r>
      <t xml:space="preserve">Объект: Здание краткосрочного пребывания гостиничного типа, </t>
    </r>
    <r>
      <rPr>
        <sz val="12"/>
        <rFont val="Times New Roman"/>
        <family val="1"/>
        <charset val="204"/>
      </rPr>
      <t xml:space="preserve"> на земельном участке с кадастровым номером 77:05:0002002:32, имеющем адресный ориентир: ул. Автозаводская, вл. 24, корп.1</t>
    </r>
  </si>
  <si>
    <t xml:space="preserve">Устройство кладки стен из керамического полнотелого кирпича, 120х250х65 толщиной 250 стен из полнотелого кирпича  М150, на растворе М150. </t>
  </si>
  <si>
    <t>Стоимость кирпича М150 - 20 р./шт. в т.ч. НДС 20%</t>
  </si>
  <si>
    <t>Стоимость блоков D600 В3,5 - 6000 руб./м3 в т.ч. НДС 20%.</t>
  </si>
  <si>
    <t xml:space="preserve">Устройство перемычек, обрамлений проемов из металлического уголка ГОСТ 8509-93 L=переменная, №=75, t=6, по узлам РД 003-AVT-P-АР0, лист 17, с учетом (но не ограничиваясь):                                                                                                                                                   1. Обезжириванием и огрунтовыванием метллических изделий в 2 слоя грунтовкой типа ГФ-021                                                                              2. Обтягиванием сеткой тканой металлическая мелкоячеистой                                                                                                     3. Сварочными работами и монтаж к жбк с помощью распорных клиновых анкероd 12х120 </t>
  </si>
  <si>
    <t>м2</t>
  </si>
  <si>
    <t xml:space="preserve">Устройство перемычек, обрамлений проемов из металлического уголка ГОСТ 8509-93 L=переменная, №=75, t=6, по узлам РД 003-AVT-P-АР1.1.1, лист 24, с учетом (но не ограничиваясь):                                                                                                                                                   1. Обезжириванием и огрунтовыванием метллических изделий в 2 слоя грунтовкой типа ГФ-021                                                                              2. Обтягиванием сеткой тканой металлическая мелкоячеистой                                                                                                     3. Сварочными работами и монтаж к жбк с помощью распорных клиновых анкеров d 12х120 </t>
  </si>
  <si>
    <t>Пр-1.1</t>
  </si>
  <si>
    <t>250x40x4 ГОСТ 103-2006</t>
  </si>
  <si>
    <t>L=250, №=75, t=6 ГОСТ 8509-93</t>
  </si>
  <si>
    <t>L=1350, №=75, t=6 ГОСТ 8509-93</t>
  </si>
  <si>
    <t>Пр-1.2</t>
  </si>
  <si>
    <t>L=200, №=75, t=6 ГОСТ 8509-93</t>
  </si>
  <si>
    <t>Пр-1.3</t>
  </si>
  <si>
    <t xml:space="preserve">L=1550, №=75, t=6 ГОСТ 8509-93 </t>
  </si>
  <si>
    <t>Пр-1.4</t>
  </si>
  <si>
    <t>Пр-1.5</t>
  </si>
  <si>
    <t xml:space="preserve">L=1650, №=75, t=6 ГОСТ 8509-93 </t>
  </si>
  <si>
    <t>Пр-1.6</t>
  </si>
  <si>
    <t xml:space="preserve">L=1750, №=75, t=6 ГОСТ 8509-93 </t>
  </si>
  <si>
    <t>Пр-1.7</t>
  </si>
  <si>
    <t>Пр-1.8</t>
  </si>
  <si>
    <t xml:space="preserve">L=1000, №=75, t=6 ГОСТ 8509-93 </t>
  </si>
  <si>
    <t>Пр-1.10</t>
  </si>
  <si>
    <t xml:space="preserve">L=1200, №=75, t=6 ГОСТ 8509-93 </t>
  </si>
  <si>
    <t>Пр-1.11</t>
  </si>
  <si>
    <t>Пр-1.12</t>
  </si>
  <si>
    <t>Пр-1.13</t>
  </si>
  <si>
    <t>Пр-1.14</t>
  </si>
  <si>
    <t>Пр-1.15</t>
  </si>
  <si>
    <t xml:space="preserve">L=500, №=75, t=6 ГОСТ 8509-93 </t>
  </si>
  <si>
    <t>Пр-1.17</t>
  </si>
  <si>
    <t xml:space="preserve">L=1290, №=75, t=6 ГОСТ 8509-93 </t>
  </si>
  <si>
    <t>Пр-1.18</t>
  </si>
  <si>
    <t>Пр-1.19</t>
  </si>
  <si>
    <t xml:space="preserve">L=1340, №=75, t=6 ГОСТ 8509-93 </t>
  </si>
  <si>
    <t>Пр-1.20</t>
  </si>
  <si>
    <t>Пр-1.21</t>
  </si>
  <si>
    <t>Пр-1.22</t>
  </si>
  <si>
    <t>Пр-1.23</t>
  </si>
  <si>
    <t>Пр-1.25</t>
  </si>
  <si>
    <t xml:space="preserve">L=1230, №=75, t=6 ГОСТ 8509-93 </t>
  </si>
  <si>
    <t>Пр-1.26</t>
  </si>
  <si>
    <t xml:space="preserve">L=580, №=75, t=6 ГОСТ 8509-93 </t>
  </si>
  <si>
    <t>Пр-1.27</t>
  </si>
  <si>
    <t xml:space="preserve">L=660, №=75, t=6 ГОСТ 8509-93 </t>
  </si>
  <si>
    <t>Пр-1.28</t>
  </si>
  <si>
    <t xml:space="preserve">L=830, №=75, t=6 ГОСТ 8509-93 </t>
  </si>
  <si>
    <t>Стоимость пазогребнеевой влагостойкой плиты - 350 руб./шт. в т.ч. НДС 20%.</t>
  </si>
  <si>
    <r>
      <t xml:space="preserve">Устройство кладки  </t>
    </r>
    <r>
      <rPr>
        <b/>
        <sz val="11"/>
        <rFont val="Times New Roman"/>
        <family val="1"/>
        <charset val="204"/>
      </rPr>
      <t>толщ. 250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003-AVT-P-АР0 лист 16.                                                                                                                                                                  </t>
    </r>
  </si>
  <si>
    <r>
      <t xml:space="preserve">Устройство кладки  </t>
    </r>
    <r>
      <rPr>
        <b/>
        <sz val="11"/>
        <rFont val="Times New Roman"/>
        <family val="1"/>
        <charset val="204"/>
      </rPr>
      <t>толщ. 200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003-AVT-P-АР0 лист 16.                                                                                                                                                                  </t>
    </r>
  </si>
  <si>
    <r>
      <t xml:space="preserve">Устройство кладки  </t>
    </r>
    <r>
      <rPr>
        <b/>
        <sz val="11"/>
        <rFont val="Times New Roman"/>
        <family val="1"/>
        <charset val="204"/>
      </rPr>
      <t>толщ. 80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003-AVT-P-АР0 лист 16.                                                                                                                                                                  </t>
    </r>
  </si>
  <si>
    <r>
      <t xml:space="preserve">Устройство кладки  </t>
    </r>
    <r>
      <rPr>
        <b/>
        <sz val="11"/>
        <rFont val="Times New Roman"/>
        <family val="1"/>
        <charset val="204"/>
      </rPr>
      <t>толщ. 100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003-AVT-P-АР0 лист 16.                                                                                                                                                                  </t>
    </r>
  </si>
  <si>
    <r>
      <t xml:space="preserve">Устройство кладки  </t>
    </r>
    <r>
      <rPr>
        <b/>
        <sz val="11"/>
        <rFont val="Times New Roman"/>
        <family val="1"/>
        <charset val="204"/>
      </rPr>
      <t>толщ. 250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003-AVT-P-АР1.1.1 лист 19, 22.                                                                                                                                                                  </t>
    </r>
  </si>
  <si>
    <r>
      <t xml:space="preserve">Устройство кладки  </t>
    </r>
    <r>
      <rPr>
        <b/>
        <sz val="11"/>
        <rFont val="Times New Roman"/>
        <family val="1"/>
        <charset val="204"/>
      </rPr>
      <t>толщ. 200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003-AVT-P-АР0 лист 16.                                                                                                                                                                  </t>
    </r>
  </si>
  <si>
    <r>
      <t xml:space="preserve">Устройство кладки  </t>
    </r>
    <r>
      <rPr>
        <b/>
        <sz val="11"/>
        <rFont val="Times New Roman"/>
        <family val="1"/>
        <charset val="204"/>
      </rPr>
      <t>толщ. 80 мм.</t>
    </r>
    <r>
      <rPr>
        <sz val="11"/>
        <rFont val="Times New Roman"/>
        <family val="1"/>
        <charset val="204"/>
      </rPr>
      <t xml:space="preserve">  из пазогребневых влагостойких плит 667х500х80 мм, СПУПу-М150/1.6 на гипсовом клеевом растворе с учетом (но не ограничиваясь):                                                                                                                                                                           1. выравнивающий слой гипсового клея
2. креплением дюбель-гвоздями к жбк, перфолентой 30х1,5 мм. с шагом до 1000 мм
3. заполнением примыканий между кладкой и стенами, перекрытиями, фундаментной плитой согласно ВСЕХ узлов РД 003-AVT-P-АР1.1.1 лист 20.                                                                                                                                                                  </t>
    </r>
  </si>
  <si>
    <t xml:space="preserve">Устройство кладки стен из керамического полнотелого кирпича, 120х250х65 толщиной 120 стен из полнотелого кирпича  М150, на растворе М150 с учетом (но не ограничиваясь):                                                                                                                                                                           1. выравнивающий слой цементно песчаного раствора М150
. армированием сеткой кладочной ВрI 50х50 d=3 мм с противокоррозийной защитой шириной 120 мм каждые 3 ряда
3. креплением анкерами к жбк, стержень из арматуры d=10мм стали А500С ГОСТ 52544-2006 L=400 мм Каждый 4-й ряд
4. монтажом гибких связей MV300 в каждый 4-й шов при помощи анкеров, с заполнением шва цементно-песчаным раствором.
5. заполнением примыканий между кладкой и стенами, перекрытиями, фундаментной плитой согласно ВСЕХ узлов РД 003-AVT-P-АР1.1.1 лист 21.                                                                                                                                                                   </t>
  </si>
  <si>
    <t>Единая форма коммерческого предложения</t>
  </si>
  <si>
    <t xml:space="preserve">на объекте: Здание краткосрочного пребывания гостиничного типа, планируемое к строительству на земельном участке с кадастровым номером 77:05:0002002:32, имеющим адресный ориентир: ул. Автозаводская, вл. 24, корп. 1 </t>
  </si>
  <si>
    <t>ячейки к заполнению</t>
  </si>
  <si>
    <t>Наименование работ</t>
  </si>
  <si>
    <t>Ед. изм.</t>
  </si>
  <si>
    <t>Общая стоимость (с/без НДС), руб*</t>
  </si>
  <si>
    <t>Всего по КП (с/без НДС), руб.*</t>
  </si>
  <si>
    <t>Гарантия, срок:</t>
  </si>
  <si>
    <t>Размер и срок гарантийного удержания (обязательное условие - 5% от стоимости договора сроком на 12 месяцев с даты подписания последней КС/Акта/ТН/ТТН)</t>
  </si>
  <si>
    <t>Применяемая система налогообложения:</t>
  </si>
  <si>
    <t>Готовность начать работу по гарантийнмоу письму:</t>
  </si>
  <si>
    <t>на выполнение комплекса работ по кладке стен и перегородок подземной части</t>
  </si>
  <si>
    <t>на выполнение комплекса работ по кладке стен и перегородок надземной части (Корпус 1)</t>
  </si>
  <si>
    <t>на выполнение комплекса работ по кладке стен и перегородок</t>
  </si>
  <si>
    <t xml:space="preserve">Сроки и условия оплаты: </t>
  </si>
  <si>
    <t>Срок выполнения работ:</t>
  </si>
  <si>
    <t>Лот 1. Подземная часть и корпус 1</t>
  </si>
  <si>
    <t>Устройство перемычек</t>
  </si>
  <si>
    <t>кмпл</t>
  </si>
  <si>
    <t>Наименование организации</t>
  </si>
  <si>
    <t>Лот 3. Корпус 3*</t>
  </si>
  <si>
    <t>** К Единой форме КП необходимо приложить заполненную Анкету участника, список учредительных документов согласно Извещения, Ваше портфолио, референс-лист по аналогичным выполненным работам.</t>
  </si>
  <si>
    <t>Надземная часть (003-AVT-Р-АР1.1.1)</t>
  </si>
  <si>
    <t>на выполнение комплекса работ кладки стен и перегородок надземной части (Корпус 2)</t>
  </si>
  <si>
    <t>Надземная часть и кровля (003-AVT-Р-АР2.1.1; 003-AVT-P-АР2.2)</t>
  </si>
  <si>
    <r>
      <t xml:space="preserve">Устройство кладки  </t>
    </r>
    <r>
      <rPr>
        <b/>
        <sz val="11"/>
        <rFont val="Times New Roman"/>
        <family val="1"/>
        <charset val="204"/>
      </rPr>
      <t>толщ. 250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003-AVT-P-АР2.1.1 лист 14.                                                                                                                                                                  </t>
    </r>
  </si>
  <si>
    <r>
      <t xml:space="preserve">Устройство кладки  </t>
    </r>
    <r>
      <rPr>
        <b/>
        <sz val="11"/>
        <rFont val="Times New Roman"/>
        <family val="1"/>
        <charset val="204"/>
      </rPr>
      <t>толщ. 200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003-AVT-P-АР2.1.1 лист 14.                                                                                                                                                                  </t>
    </r>
  </si>
  <si>
    <r>
      <t xml:space="preserve">Устройство кладки  </t>
    </r>
    <r>
      <rPr>
        <b/>
        <sz val="11"/>
        <rFont val="Times New Roman"/>
        <family val="1"/>
        <charset val="204"/>
      </rPr>
      <t>толщ. 150 мм.</t>
    </r>
    <r>
      <rPr>
        <sz val="11"/>
        <rFont val="Times New Roman"/>
        <family val="1"/>
        <charset val="204"/>
      </rPr>
      <t xml:space="preserve">  из ячейстобетонных блоков D=600кг/м3, класс бетона по прочности Б3,5 на кладочно-клеевом растворе для блоков из ячеистого бетона с учетом (но не ограничиваясь):                                                                                                                                                                           1. выравнивающего слой цементно песчаного раствора                                                                                                                         2. армированием сеткой строительной базальтовой СБП-С каждый 3-й ряд                                                                                      3. креплением анкерами к жбк, стержень из арматуры d=8мм стали А-I(240) ГОСТ 5781-82 Каждый 3-й ряд.                         4. монтажом уголков 50х50х5 (L=150) ГОСТ 8509-93 c шагом 1500 мм на дюбель ДГПШ 4.5-80, с заполнением шва минплитой плотностью 100 кг/м3                                                                                                                                                                       5. заполнением примыканий между кладкой и стенами, перекрытиями, фундаментной плитой согласно ВСЕХ узлов РД 003-AVT-P-АР2.1.1 лист 14.                                                                                                                                                                  </t>
    </r>
  </si>
  <si>
    <r>
      <t xml:space="preserve">Устройство кладки  </t>
    </r>
    <r>
      <rPr>
        <b/>
        <sz val="11"/>
        <rFont val="Times New Roman"/>
        <family val="1"/>
        <charset val="204"/>
      </rPr>
      <t>толщ. 80 мм.</t>
    </r>
    <r>
      <rPr>
        <sz val="11"/>
        <rFont val="Times New Roman"/>
        <family val="1"/>
        <charset val="204"/>
      </rPr>
      <t xml:space="preserve">  из пазогребневых влагостойких плит 667х500х80 мм, СПУПу-М150/1.6 на гипсовом клеевом растворе с учетом (но не ограничиваясь):                                                                                                                                                                           1. выравнивающий слой гипсового клея                                                                                                                              2. креплением дюбель-гвоздями к жбк, перфолентой 30х1,5 мм. с шагом до 1000 мм.                                                                                                                                                                                             3. заполнением примыканий между кладкой и стенами, перекрытиями, фундаментной плитой согласно ВСЕХ узлов РД 003-AVT-P-АР2.1.1 лист 15.                                                                                                                                                                  </t>
    </r>
  </si>
  <si>
    <t xml:space="preserve">Устройство кладки стен из керамического полнотелого кирпича, 120х250х65 толщиной 120 стен из полнотелого кирпича  М150, на растворе М150 с учетом (но не ограничиваясь):                                                                                                                                                                           1. выравнивающий слой цементно песчаного раствора М150                                                                                                                         2. армированием сеткой кладочной ВрI 50х50 d=3 мм с противокоррозийной защитой шириной 120 мм каждые 3 ряда                                                                                      3. креплением анкерами к жбк, стержень из арматуры d=10мм стали А500С ГОСТ 52544-2006 L=400 мм Каждый 4-й ряд.                         4. монтажом гибких связей MV300 в каждый 4-й шов при помощи анкеров, с заполнением шва цементно-песчаным раствором                                                                                                                                                                       5. заполнением примыканий между кладкой и стенами, перекрытиями, фундаментной плитой согласно ВСЕХ узлов РД 003-AVT-P-АР2.1.1 лист 16, 003-AVT-P-АР2.2.                                                                                                                                                                   </t>
  </si>
  <si>
    <t>1.1.1.6</t>
  </si>
  <si>
    <t xml:space="preserve">Устройство кладки стен из керамического полнотелого кирпича, 120х250х65 толщиной 250 стен из полнотелого кирпича  М150, на растворе М150 с учетом (но не ограничиваясь):                                                                                                                                                                           1. выравнивающий слой цементно песчаного раствора М150                                                                                                                         2. армированием сеткой кладочной ВрI 50х50 d=3 мм с противокоррозийной защитой шириной 120 мм каждые 3 ряда                                                                                      3. креплением анкерами к жбк, стержень из арматуры d=10мм стали А500С ГОСТ 52544-2006 L=400 мм Каждый 4-й ряд.                         4. монтажом гибких связей MV300 в каждый 4-й шов при помощи анкеров, с заполнением шва цементно-песчаным раствором                                                                                                                                                                       5. заполнением примыканий между кладкой и стенами, перекрытиями, фундаментной плитой согласно ВСЕХ узлов РД 003-AVT-P-АР2.2.                                                                                                                                                                   </t>
  </si>
  <si>
    <t xml:space="preserve">Устройство перемычек, обрамлений проемов из металлического уголка ГОСТ 8509-93 L=переменная, №=75, t=6, по узлам РД 003-AVT-P-АР2.1.1 лист 19, с учетом (но не ограничиваясь):                                                                                                                                                   1. Обезжириванием и огрунтовыванием метллических изделий в 2 слоя грунтовкой типа ГФ-021                                                                              2. Обтягиванием сеткой тканой металлическая мелкоячеистой                                                                                                     3. Сварочными работами и монтаж к жбк с помощью распорных клиновых анкероd 12х120 </t>
  </si>
  <si>
    <t>ПР-2.1</t>
  </si>
  <si>
    <t>шт.</t>
  </si>
  <si>
    <t>Полоса 200x40x4 ГОСТ 103-2006</t>
  </si>
  <si>
    <t>Уголок L=1650, №=75, t=6 ГОСТ 8509-93</t>
  </si>
  <si>
    <t>ПР-2.2</t>
  </si>
  <si>
    <t xml:space="preserve">Уголок L=1400, №=75, t=6 ГОСТ 8509-93 </t>
  </si>
  <si>
    <t>ПР-2.3</t>
  </si>
  <si>
    <t>Полоса 250x40x4 ГОСТ 103-2006</t>
  </si>
  <si>
    <t xml:space="preserve">Уголок L=1650, №=75, t=6 ГОСТ 8509-93 </t>
  </si>
  <si>
    <t>ПР-2.4</t>
  </si>
  <si>
    <t xml:space="preserve">Полоса 200x40x4 ГОСТ 103-2006 </t>
  </si>
  <si>
    <t xml:space="preserve">Уголок L=200, №=75, t=6 ГОСТ 8509-93 </t>
  </si>
  <si>
    <t xml:space="preserve">Уголок L=1790, №=75, t=6 ГОСТ 8509-93 </t>
  </si>
  <si>
    <t>ПР-2.5</t>
  </si>
  <si>
    <t xml:space="preserve">Уголок L=1750, №=75, t=6 ГОСТ 8509-93 </t>
  </si>
  <si>
    <t>ПР-2.6</t>
  </si>
  <si>
    <t>ПР-2.7</t>
  </si>
  <si>
    <t xml:space="preserve">Полоса 250x40x4 ГОСТ 103-2006 </t>
  </si>
  <si>
    <t xml:space="preserve">Уголок L=1550, №=75, t=6 ГОСТ 8509-93 </t>
  </si>
  <si>
    <t>ПР-2.8</t>
  </si>
  <si>
    <t>ПР-2.9</t>
  </si>
  <si>
    <t xml:space="preserve">Уголок L=250, №=75, t=6 ГОСТ 8509-93 </t>
  </si>
  <si>
    <t xml:space="preserve">Уголок L=1350, №=75, t=6 ГОСТ 8509-93 </t>
  </si>
  <si>
    <t>ПР-2.10</t>
  </si>
  <si>
    <t xml:space="preserve">Уголок L=750, №=75, t=6 ГОСТ 8509-93 </t>
  </si>
  <si>
    <t>ПР-2.11</t>
  </si>
  <si>
    <t xml:space="preserve">Уголок L=80, №=75, t=6 ГОСТ 8509-93 </t>
  </si>
  <si>
    <t xml:space="preserve">Уголок L=1500, №=75, t=6 ГОСТ 8509-93 </t>
  </si>
  <si>
    <t>ПР-2.12</t>
  </si>
  <si>
    <t xml:space="preserve">Уголок L=1100, №=75, t=6 ГОСТ 8509-93 </t>
  </si>
  <si>
    <t>ПР-2.13</t>
  </si>
  <si>
    <t>ПР-2.14</t>
  </si>
  <si>
    <t>ПР-2.15</t>
  </si>
  <si>
    <t>ПР-2.16</t>
  </si>
  <si>
    <t xml:space="preserve">Уголок L=1150, №=75, t=6 ГОСТ 8509-93 </t>
  </si>
  <si>
    <t>ПР-2.17</t>
  </si>
  <si>
    <t xml:space="preserve">Уголок L=1250, №=75, t=6 ГОСТ 8509-93 </t>
  </si>
  <si>
    <t>ПР-2.18</t>
  </si>
  <si>
    <t xml:space="preserve">Уголок L=120, №=75, t=6 ГОСТ 8509-93 </t>
  </si>
  <si>
    <t>ПР-2.19</t>
  </si>
  <si>
    <t xml:space="preserve">Уголок L=800, №=75, t=6 ГОСТ 8509-93 </t>
  </si>
  <si>
    <t>1.1.3</t>
  </si>
  <si>
    <t>Устройство усиления простенков и кладки из металлического уголка ГОСТ 8509-93 L=переменная, по узлам РД 003-AVT-P-АР2.1.1 лист 17, с учетом (но не ограничиваясь):                                                                                                                                                   1. Обезжириванием и огрунтовыванием метллических изделий в 2 слоя грунтовкой типа ГФ-021                                                                                                                                                                             2. Сварочными работами и монтаж к жбк с помощью распорных клиновых анкеров</t>
  </si>
  <si>
    <t>1.1.3.1</t>
  </si>
  <si>
    <t>Швеллер 8У, L=3280 мм ГОСТ 8509-93</t>
  </si>
  <si>
    <t>1.1.3.2</t>
  </si>
  <si>
    <t>Уголок L=250, №=50, t=4 ГОСТ 8509-93</t>
  </si>
  <si>
    <t>1.1.3.3</t>
  </si>
  <si>
    <t>Уголок L=2690, №=50, t=5 ГОСТ 8509-93</t>
  </si>
  <si>
    <t>1.1.3.4</t>
  </si>
  <si>
    <t>Уголок L=3180, №=75, t=6 ГОСТ 8509-93</t>
  </si>
  <si>
    <t>1.1.3.5</t>
  </si>
  <si>
    <t>Уголок L=1500, №=75, t=6 ГОСТ 8509-93</t>
  </si>
  <si>
    <t>1.1.3.6</t>
  </si>
  <si>
    <t xml:space="preserve">Полоса 80x40x4 ГОСТ 103-2006 </t>
  </si>
  <si>
    <t>1.1.3.7</t>
  </si>
  <si>
    <t xml:space="preserve">Полоса 220x40x4 ГОСТ 103-2006 </t>
  </si>
  <si>
    <t>1.1.3.8</t>
  </si>
  <si>
    <t xml:space="preserve">Полоса 500x40x4 ГОСТ 103-2006 </t>
  </si>
  <si>
    <t>1.1.3.9</t>
  </si>
  <si>
    <t xml:space="preserve">Полоса 250x50x4 ГОСТ 103-2006 </t>
  </si>
  <si>
    <t>1.1.3.10</t>
  </si>
  <si>
    <t xml:space="preserve">Полоса 90x60x4 ГОСТ 103-2006 </t>
  </si>
  <si>
    <t>1.1.3.11</t>
  </si>
  <si>
    <t xml:space="preserve">Полоса 110x60x4 ГОСТ 103-2006 </t>
  </si>
  <si>
    <t>1.1.3.12</t>
  </si>
  <si>
    <t xml:space="preserve">Полоса 120x60x4 ГОСТ 103-2006 </t>
  </si>
  <si>
    <t>1.1.3.13</t>
  </si>
  <si>
    <t xml:space="preserve">Полоса 150x60x4 ГОСТ 103-2006 </t>
  </si>
  <si>
    <t>1.1.3.14</t>
  </si>
  <si>
    <t xml:space="preserve">Полоса 250x60x4 ГОСТ 103-2006 </t>
  </si>
  <si>
    <t>1.1.3.15</t>
  </si>
  <si>
    <t xml:space="preserve">Полоса 260x60x4 ГОСТ 103-2006 </t>
  </si>
  <si>
    <t>1.1.3.16</t>
  </si>
  <si>
    <t xml:space="preserve">Полоса 270x60x4 ГОСТ 103-2006 </t>
  </si>
  <si>
    <t>Устройство Усиления простенков и кладки</t>
  </si>
  <si>
    <t>Лот 2. Корпус 2</t>
  </si>
  <si>
    <t>* ВОР по корпусу 3 будет направлена на просчет после формирования и согласования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</si>
</sst>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Red]#,##0.00"/>
  </numFmts>
  <fonts count="31"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indexed="8"/>
      <name val="Times New Roman"/>
      <family val="1"/>
      <charset val="204"/>
    </font>
    <font>
      <sz val="12"/>
      <name val="Times New Roman"/>
      <family val="1"/>
      <charset val="204"/>
    </font>
    <font>
      <sz val="11"/>
      <color indexed="8"/>
      <name val="Times New Roman"/>
      <family val="1"/>
      <charset val="204"/>
    </font>
    <font>
      <sz val="11"/>
      <name val="Times New Roman"/>
      <family val="1"/>
      <charset val="204"/>
    </font>
    <font>
      <b/>
      <sz val="11"/>
      <color theme="1"/>
      <name val="Times New Roman"/>
      <family val="1"/>
      <charset val="204"/>
    </font>
    <font>
      <sz val="11"/>
      <color theme="1"/>
      <name val="Times New Roman"/>
      <family val="1"/>
      <charset val="204"/>
    </font>
    <font>
      <b/>
      <sz val="11"/>
      <color indexed="8"/>
      <name val="Times New Roman"/>
      <family val="1"/>
      <charset val="204"/>
    </font>
    <font>
      <b/>
      <sz val="11"/>
      <name val="Times New Roman"/>
      <family val="1"/>
      <charset val="204"/>
    </font>
    <font>
      <sz val="10"/>
      <name val="Arial"/>
      <family val="2"/>
      <charset val="204"/>
    </font>
    <font>
      <sz val="10"/>
      <name val="Arial Cyr"/>
      <charset val="204"/>
    </font>
    <font>
      <b/>
      <sz val="18"/>
      <name val="Times New Roman"/>
      <family val="1"/>
      <charset val="204"/>
    </font>
    <font>
      <sz val="12"/>
      <color theme="1"/>
      <name val="Times New Roman"/>
      <family val="2"/>
      <charset val="204"/>
    </font>
    <font>
      <b/>
      <sz val="10"/>
      <name val="Arial"/>
      <family val="2"/>
      <charset val="204"/>
    </font>
    <font>
      <sz val="10"/>
      <name val="Helv"/>
    </font>
    <font>
      <b/>
      <sz val="10"/>
      <name val="Helv"/>
    </font>
    <font>
      <b/>
      <sz val="10"/>
      <name val="Arial Cyr"/>
      <charset val="204"/>
    </font>
    <font>
      <b/>
      <sz val="11"/>
      <name val="Arial"/>
      <family val="2"/>
      <charset val="204"/>
    </font>
    <font>
      <sz val="11"/>
      <name val="Arial"/>
      <family val="2"/>
      <charset val="204"/>
    </font>
    <font>
      <b/>
      <sz val="14"/>
      <name val="Times New Roman"/>
      <family val="1"/>
      <charset val="204"/>
    </font>
    <font>
      <b/>
      <sz val="11"/>
      <color theme="1"/>
      <name val="Calibri"/>
      <family val="2"/>
      <charset val="204"/>
      <scheme val="minor"/>
    </font>
    <font>
      <b/>
      <i/>
      <sz val="10"/>
      <color theme="1"/>
      <name val="Times New Roman"/>
      <family val="1"/>
      <charset val="204"/>
    </font>
    <font>
      <b/>
      <i/>
      <sz val="11"/>
      <color theme="1"/>
      <name val="Times New Roman"/>
      <family val="1"/>
      <charset val="204"/>
    </font>
    <font>
      <i/>
      <sz val="11"/>
      <color theme="1"/>
      <name val="Times New Roman"/>
      <family val="1"/>
      <charset val="204"/>
    </font>
    <font>
      <i/>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5" fillId="0" borderId="0"/>
    <xf numFmtId="0" fontId="16" fillId="0" borderId="0"/>
    <xf numFmtId="0" fontId="5" fillId="0" borderId="0"/>
    <xf numFmtId="0" fontId="4" fillId="0" borderId="0"/>
    <xf numFmtId="43" fontId="18" fillId="0" borderId="0" applyFont="0" applyFill="0" applyBorder="0" applyAlignment="0" applyProtection="0"/>
    <xf numFmtId="0" fontId="3" fillId="0" borderId="0"/>
    <xf numFmtId="0" fontId="2" fillId="0" borderId="0"/>
    <xf numFmtId="0" fontId="1" fillId="0" borderId="0"/>
  </cellStyleXfs>
  <cellXfs count="168">
    <xf numFmtId="0" fontId="0" fillId="0" borderId="0" xfId="0"/>
    <xf numFmtId="49" fontId="0" fillId="2" borderId="0" xfId="0" applyNumberFormat="1" applyFill="1" applyAlignment="1">
      <alignment wrapText="1"/>
    </xf>
    <xf numFmtId="49" fontId="6" fillId="2" borderId="0" xfId="0" applyNumberFormat="1" applyFont="1" applyFill="1" applyAlignment="1">
      <alignment wrapText="1"/>
    </xf>
    <xf numFmtId="49" fontId="0" fillId="2" borderId="0" xfId="0" applyNumberFormat="1" applyFill="1" applyAlignment="1">
      <alignment horizontal="center" vertical="center" wrapText="1"/>
    </xf>
    <xf numFmtId="49" fontId="0" fillId="3" borderId="0" xfId="0" applyNumberFormat="1" applyFill="1" applyAlignment="1">
      <alignment horizontal="center" vertical="center" wrapText="1"/>
    </xf>
    <xf numFmtId="49" fontId="9"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49" fontId="0" fillId="0" borderId="0" xfId="0" applyNumberFormat="1" applyAlignment="1">
      <alignment wrapText="1"/>
    </xf>
    <xf numFmtId="0" fontId="8" fillId="0" borderId="0" xfId="0" applyFont="1" applyAlignment="1">
      <alignment horizontal="center" wrapText="1"/>
    </xf>
    <xf numFmtId="49" fontId="0" fillId="0" borderId="0" xfId="0" applyNumberFormat="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4" fontId="11" fillId="0" borderId="1" xfId="0" applyNumberFormat="1" applyFont="1" applyBorder="1" applyAlignment="1" applyProtection="1">
      <alignment horizontal="center" vertical="center" wrapText="1"/>
      <protection locked="0"/>
    </xf>
    <xf numFmtId="4" fontId="11" fillId="0" borderId="1" xfId="0" applyNumberFormat="1" applyFont="1" applyBorder="1" applyAlignment="1">
      <alignment horizontal="center" vertical="center" wrapText="1"/>
    </xf>
    <xf numFmtId="43" fontId="10" fillId="3" borderId="1" xfId="5" applyFont="1" applyFill="1" applyBorder="1" applyAlignment="1">
      <alignment horizontal="center" vertical="center" wrapText="1"/>
    </xf>
    <xf numFmtId="43" fontId="10" fillId="0" borderId="1" xfId="5" applyFont="1" applyBorder="1" applyAlignment="1">
      <alignment horizontal="center" vertical="center" wrapText="1"/>
    </xf>
    <xf numFmtId="43" fontId="10" fillId="5" borderId="1" xfId="5" applyFont="1" applyFill="1" applyBorder="1" applyAlignment="1">
      <alignment horizontal="center" vertical="center" wrapText="1"/>
    </xf>
    <xf numFmtId="49" fontId="0" fillId="2" borderId="11" xfId="0" applyNumberFormat="1" applyFill="1" applyBorder="1" applyAlignment="1">
      <alignment wrapText="1"/>
    </xf>
    <xf numFmtId="49" fontId="0" fillId="2" borderId="13" xfId="0" applyNumberFormat="1" applyFill="1" applyBorder="1" applyAlignment="1">
      <alignment wrapText="1"/>
    </xf>
    <xf numFmtId="49" fontId="0" fillId="3" borderId="0" xfId="0" applyNumberFormat="1" applyFill="1" applyBorder="1" applyAlignment="1">
      <alignment horizontal="center" vertical="center" wrapText="1"/>
    </xf>
    <xf numFmtId="49" fontId="0" fillId="2" borderId="0" xfId="0" applyNumberFormat="1" applyFill="1" applyBorder="1" applyAlignment="1">
      <alignment wrapText="1"/>
    </xf>
    <xf numFmtId="49" fontId="0" fillId="2" borderId="0" xfId="0" applyNumberFormat="1" applyFill="1" applyBorder="1" applyAlignment="1">
      <alignment horizontal="center" vertical="center" wrapText="1"/>
    </xf>
    <xf numFmtId="0" fontId="10" fillId="0" borderId="0" xfId="0" applyNumberFormat="1" applyFont="1" applyFill="1" applyBorder="1" applyAlignment="1" applyProtection="1">
      <alignment horizontal="left" vertical="center" wrapText="1" shrinkToFit="1"/>
    </xf>
    <xf numFmtId="2" fontId="19" fillId="0" borderId="0" xfId="6" applyNumberFormat="1" applyFont="1" applyAlignment="1">
      <alignment wrapText="1"/>
    </xf>
    <xf numFmtId="0" fontId="15" fillId="0" borderId="0" xfId="6" applyFont="1" applyAlignment="1">
      <alignment wrapText="1"/>
    </xf>
    <xf numFmtId="49" fontId="15" fillId="0" borderId="0" xfId="6" applyNumberFormat="1" applyFont="1"/>
    <xf numFmtId="0" fontId="20" fillId="0" borderId="0" xfId="6" applyFont="1" applyAlignment="1">
      <alignment horizontal="center"/>
    </xf>
    <xf numFmtId="2" fontId="19" fillId="0" borderId="0" xfId="6" applyNumberFormat="1" applyFont="1"/>
    <xf numFmtId="0" fontId="15" fillId="0" borderId="0" xfId="6" applyFont="1"/>
    <xf numFmtId="2" fontId="21" fillId="0" borderId="0" xfId="6" applyNumberFormat="1" applyFont="1"/>
    <xf numFmtId="0" fontId="20" fillId="0" borderId="0" xfId="6" applyFont="1"/>
    <xf numFmtId="0" fontId="22" fillId="0" borderId="0" xfId="6" applyFont="1"/>
    <xf numFmtId="4" fontId="15" fillId="2" borderId="14" xfId="0" applyNumberFormat="1" applyFont="1" applyFill="1" applyBorder="1" applyAlignment="1"/>
    <xf numFmtId="3" fontId="23" fillId="2" borderId="14" xfId="0" applyNumberFormat="1" applyFont="1" applyFill="1" applyBorder="1" applyAlignment="1"/>
    <xf numFmtId="4" fontId="24" fillId="2" borderId="14" xfId="0" applyNumberFormat="1" applyFont="1" applyFill="1" applyBorder="1" applyAlignment="1">
      <alignment horizontal="center"/>
    </xf>
    <xf numFmtId="4" fontId="24" fillId="2" borderId="0" xfId="0" applyNumberFormat="1" applyFont="1" applyFill="1" applyBorder="1" applyAlignment="1">
      <alignment horizontal="center"/>
    </xf>
    <xf numFmtId="49" fontId="0" fillId="3" borderId="11" xfId="0" applyNumberFormat="1" applyFill="1" applyBorder="1" applyAlignment="1">
      <alignment wrapText="1"/>
    </xf>
    <xf numFmtId="49" fontId="0" fillId="3" borderId="0" xfId="0" applyNumberFormat="1" applyFill="1" applyAlignment="1">
      <alignment wrapText="1"/>
    </xf>
    <xf numFmtId="4" fontId="15" fillId="3" borderId="0" xfId="0" applyNumberFormat="1" applyFont="1" applyFill="1" applyAlignment="1"/>
    <xf numFmtId="3" fontId="23" fillId="3" borderId="0" xfId="0" applyNumberFormat="1" applyFont="1" applyFill="1" applyBorder="1" applyAlignment="1"/>
    <xf numFmtId="4" fontId="24" fillId="3" borderId="0" xfId="0" applyNumberFormat="1" applyFont="1" applyFill="1" applyBorder="1" applyAlignment="1">
      <alignment horizontal="center"/>
    </xf>
    <xf numFmtId="2" fontId="19" fillId="3" borderId="0" xfId="6" applyNumberFormat="1" applyFont="1" applyFill="1" applyAlignment="1">
      <alignment wrapText="1"/>
    </xf>
    <xf numFmtId="0" fontId="10" fillId="3" borderId="0" xfId="0" applyNumberFormat="1" applyFont="1" applyFill="1" applyBorder="1" applyAlignment="1" applyProtection="1">
      <alignment horizontal="left" vertical="center" wrapText="1" shrinkToFit="1"/>
    </xf>
    <xf numFmtId="4" fontId="15" fillId="3" borderId="0" xfId="0" applyNumberFormat="1" applyFont="1" applyFill="1" applyAlignment="1">
      <alignment horizontal="left"/>
    </xf>
    <xf numFmtId="0" fontId="20" fillId="0" borderId="0" xfId="7" applyFont="1"/>
    <xf numFmtId="0" fontId="22" fillId="0" borderId="0" xfId="7" applyFont="1"/>
    <xf numFmtId="2" fontId="21" fillId="0" borderId="0" xfId="7" applyNumberFormat="1" applyFont="1"/>
    <xf numFmtId="0" fontId="20" fillId="0" borderId="0" xfId="7" applyFont="1" applyAlignment="1">
      <alignment horizontal="center"/>
    </xf>
    <xf numFmtId="49" fontId="15" fillId="0" borderId="0" xfId="7" applyNumberFormat="1" applyFont="1"/>
    <xf numFmtId="0" fontId="15" fillId="0" borderId="0" xfId="7" applyFont="1"/>
    <xf numFmtId="2" fontId="19" fillId="0" borderId="0" xfId="7" applyNumberFormat="1" applyFont="1"/>
    <xf numFmtId="0" fontId="15" fillId="0" borderId="0" xfId="7" applyFont="1" applyAlignment="1">
      <alignment wrapText="1"/>
    </xf>
    <xf numFmtId="2" fontId="19" fillId="0" borderId="0" xfId="7" applyNumberFormat="1" applyFont="1" applyAlignment="1">
      <alignment wrapText="1"/>
    </xf>
    <xf numFmtId="2" fontId="19" fillId="3" borderId="0" xfId="7" applyNumberFormat="1" applyFont="1" applyFill="1" applyAlignment="1">
      <alignment wrapText="1"/>
    </xf>
    <xf numFmtId="164" fontId="12" fillId="0" borderId="0" xfId="7" applyNumberFormat="1" applyFont="1" applyAlignment="1">
      <alignment horizontal="center" vertical="center"/>
    </xf>
    <xf numFmtId="164" fontId="12" fillId="0" borderId="0" xfId="7" applyNumberFormat="1" applyFont="1" applyAlignment="1">
      <alignment horizontal="left" vertical="center"/>
    </xf>
    <xf numFmtId="164" fontId="2" fillId="0" borderId="0" xfId="7" applyNumberFormat="1" applyAlignment="1">
      <alignment horizontal="center" vertical="center"/>
    </xf>
    <xf numFmtId="0" fontId="6" fillId="0" borderId="0" xfId="7" applyFont="1" applyBorder="1" applyAlignment="1">
      <alignment vertical="center" wrapText="1"/>
    </xf>
    <xf numFmtId="0" fontId="11" fillId="0" borderId="0" xfId="7" applyFont="1" applyBorder="1" applyAlignment="1">
      <alignment vertical="center" wrapText="1"/>
    </xf>
    <xf numFmtId="0" fontId="28" fillId="0" borderId="0" xfId="7" applyFont="1" applyBorder="1" applyAlignment="1">
      <alignment vertical="center" wrapText="1"/>
    </xf>
    <xf numFmtId="0" fontId="27" fillId="0" borderId="0" xfId="7" applyFont="1" applyBorder="1" applyAlignment="1">
      <alignment horizontal="center" vertical="center" wrapText="1"/>
    </xf>
    <xf numFmtId="164" fontId="2" fillId="5" borderId="15" xfId="7" applyNumberFormat="1" applyFill="1" applyBorder="1" applyAlignment="1">
      <alignment horizontal="center" vertical="center" wrapText="1"/>
    </xf>
    <xf numFmtId="164" fontId="11" fillId="0" borderId="0" xfId="7" applyNumberFormat="1" applyFont="1" applyAlignment="1">
      <alignment horizontal="center" vertical="center" wrapText="1"/>
    </xf>
    <xf numFmtId="164" fontId="11" fillId="0" borderId="12" xfId="7" applyNumberFormat="1" applyFont="1" applyBorder="1" applyAlignment="1">
      <alignment horizontal="center" vertical="center" wrapText="1"/>
    </xf>
    <xf numFmtId="164" fontId="11" fillId="0" borderId="4" xfId="7" applyNumberFormat="1" applyFont="1" applyBorder="1" applyAlignment="1">
      <alignment horizontal="center" vertical="center" wrapText="1"/>
    </xf>
    <xf numFmtId="164" fontId="11" fillId="0" borderId="3" xfId="7" applyNumberFormat="1" applyFont="1" applyBorder="1" applyAlignment="1">
      <alignment horizontal="center" vertical="center" wrapText="1"/>
    </xf>
    <xf numFmtId="164" fontId="26" fillId="0" borderId="0" xfId="7" applyNumberFormat="1" applyFont="1" applyAlignment="1">
      <alignment horizontal="center" vertical="center" wrapText="1"/>
    </xf>
    <xf numFmtId="164" fontId="12" fillId="3" borderId="8" xfId="7" applyNumberFormat="1" applyFont="1" applyFill="1" applyBorder="1" applyAlignment="1">
      <alignment horizontal="left" vertical="center" wrapText="1"/>
    </xf>
    <xf numFmtId="164" fontId="12" fillId="3" borderId="1" xfId="7" applyNumberFormat="1" applyFont="1" applyFill="1" applyBorder="1" applyAlignment="1">
      <alignment horizontal="center" vertical="center"/>
    </xf>
    <xf numFmtId="164" fontId="28" fillId="0" borderId="1" xfId="7" applyNumberFormat="1" applyFont="1" applyBorder="1" applyAlignment="1">
      <alignment horizontal="center" vertical="center" wrapText="1"/>
    </xf>
    <xf numFmtId="164" fontId="12" fillId="0" borderId="2" xfId="7" applyNumberFormat="1" applyFont="1" applyBorder="1" applyAlignment="1">
      <alignment horizontal="center" vertical="center"/>
    </xf>
    <xf numFmtId="164" fontId="11" fillId="0" borderId="16" xfId="7" applyNumberFormat="1" applyFont="1" applyBorder="1" applyAlignment="1">
      <alignment horizontal="center" vertical="center"/>
    </xf>
    <xf numFmtId="164" fontId="12" fillId="0" borderId="19" xfId="7" applyNumberFormat="1" applyFont="1" applyBorder="1" applyAlignment="1">
      <alignment horizontal="left" vertical="center" wrapText="1"/>
    </xf>
    <xf numFmtId="164" fontId="12" fillId="0" borderId="20" xfId="7" applyNumberFormat="1" applyFont="1" applyBorder="1" applyAlignment="1">
      <alignment horizontal="left" vertical="center" wrapText="1"/>
    </xf>
    <xf numFmtId="164" fontId="12" fillId="0" borderId="23" xfId="7" applyNumberFormat="1" applyFont="1" applyBorder="1" applyAlignment="1">
      <alignment horizontal="left" vertical="center" wrapText="1"/>
    </xf>
    <xf numFmtId="164" fontId="12" fillId="0" borderId="24" xfId="7" applyNumberFormat="1" applyFont="1" applyBorder="1" applyAlignment="1">
      <alignment horizontal="left" vertical="center" wrapText="1"/>
    </xf>
    <xf numFmtId="164" fontId="12" fillId="0" borderId="0" xfId="7" applyNumberFormat="1" applyFont="1" applyAlignment="1">
      <alignment horizontal="left" vertical="center" wrapText="1"/>
    </xf>
    <xf numFmtId="164" fontId="2" fillId="0" borderId="0" xfId="7" applyNumberFormat="1" applyAlignment="1">
      <alignment horizontal="left" vertical="center"/>
    </xf>
    <xf numFmtId="0" fontId="2" fillId="0" borderId="0" xfId="7"/>
    <xf numFmtId="164" fontId="29" fillId="5" borderId="15" xfId="7" applyNumberFormat="1" applyFont="1" applyFill="1" applyBorder="1" applyAlignment="1">
      <alignment horizontal="center" vertical="center" wrapText="1"/>
    </xf>
    <xf numFmtId="164" fontId="30" fillId="0" borderId="0" xfId="7" applyNumberFormat="1" applyFont="1" applyAlignment="1">
      <alignment horizontal="center" vertical="center"/>
    </xf>
    <xf numFmtId="43" fontId="10" fillId="0" borderId="1" xfId="5"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0" fillId="0" borderId="0" xfId="0" applyNumberFormat="1" applyFill="1" applyAlignment="1">
      <alignment wrapText="1"/>
    </xf>
    <xf numFmtId="49" fontId="6" fillId="0" borderId="0" xfId="0" applyNumberFormat="1" applyFont="1" applyFill="1" applyAlignment="1">
      <alignment wrapText="1"/>
    </xf>
    <xf numFmtId="49" fontId="9"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43" fontId="10" fillId="4" borderId="1" xfId="5"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3" fontId="11" fillId="0" borderId="1" xfId="5"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49" fontId="11" fillId="7" borderId="1" xfId="0" applyNumberFormat="1" applyFont="1" applyFill="1" applyBorder="1" applyAlignment="1">
      <alignment horizontal="left" vertical="center" wrapText="1"/>
    </xf>
    <xf numFmtId="49" fontId="12" fillId="7" borderId="1" xfId="0" applyNumberFormat="1" applyFont="1" applyFill="1" applyBorder="1" applyAlignment="1">
      <alignment horizontal="center" vertical="center" wrapText="1"/>
    </xf>
    <xf numFmtId="43" fontId="12" fillId="7" borderId="1" xfId="5" applyFont="1" applyFill="1" applyBorder="1" applyAlignment="1">
      <alignment horizontal="center" vertical="center" wrapText="1"/>
    </xf>
    <xf numFmtId="43" fontId="11" fillId="7" borderId="1" xfId="5" applyFont="1" applyFill="1" applyBorder="1" applyAlignment="1">
      <alignment horizontal="center" vertical="center" wrapText="1"/>
    </xf>
    <xf numFmtId="164" fontId="28" fillId="6" borderId="5" xfId="7" applyNumberFormat="1" applyFont="1" applyFill="1" applyBorder="1" applyAlignment="1">
      <alignment vertical="center" wrapText="1"/>
    </xf>
    <xf numFmtId="164" fontId="28" fillId="6" borderId="6" xfId="7" applyNumberFormat="1" applyFont="1" applyFill="1" applyBorder="1" applyAlignment="1">
      <alignment vertical="center" wrapText="1"/>
    </xf>
    <xf numFmtId="164" fontId="28" fillId="6" borderId="7" xfId="7" applyNumberFormat="1" applyFont="1" applyFill="1" applyBorder="1" applyAlignment="1">
      <alignment vertical="center" wrapText="1"/>
    </xf>
    <xf numFmtId="0" fontId="6" fillId="0" borderId="0" xfId="7" applyFont="1" applyBorder="1" applyAlignment="1">
      <alignment horizontal="center" vertical="center" wrapText="1"/>
    </xf>
    <xf numFmtId="0" fontId="11" fillId="0" borderId="0" xfId="7" applyFont="1" applyBorder="1" applyAlignment="1">
      <alignment horizontal="center" vertical="center" wrapText="1"/>
    </xf>
    <xf numFmtId="0" fontId="27" fillId="0" borderId="0" xfId="7" applyFont="1" applyBorder="1" applyAlignment="1">
      <alignment horizontal="center" vertical="center" wrapText="1"/>
    </xf>
    <xf numFmtId="164" fontId="12" fillId="5" borderId="21" xfId="7" applyNumberFormat="1" applyFont="1" applyFill="1" applyBorder="1" applyAlignment="1">
      <alignment horizontal="center" vertical="center" wrapText="1"/>
    </xf>
    <xf numFmtId="164" fontId="12" fillId="5" borderId="10" xfId="7" applyNumberFormat="1" applyFont="1" applyFill="1" applyBorder="1" applyAlignment="1">
      <alignment horizontal="center" vertical="center" wrapText="1"/>
    </xf>
    <xf numFmtId="164" fontId="12" fillId="5" borderId="22" xfId="7" applyNumberFormat="1" applyFont="1" applyFill="1" applyBorder="1" applyAlignment="1">
      <alignment horizontal="center" vertical="center" wrapText="1"/>
    </xf>
    <xf numFmtId="164" fontId="12" fillId="5" borderId="25" xfId="7" applyNumberFormat="1" applyFont="1" applyFill="1" applyBorder="1" applyAlignment="1">
      <alignment horizontal="center" vertical="center" wrapText="1"/>
    </xf>
    <xf numFmtId="164" fontId="12" fillId="5" borderId="26" xfId="7" applyNumberFormat="1" applyFont="1" applyFill="1" applyBorder="1" applyAlignment="1">
      <alignment horizontal="center" vertical="center" wrapText="1"/>
    </xf>
    <xf numFmtId="164" fontId="12" fillId="5" borderId="27" xfId="7" applyNumberFormat="1" applyFont="1" applyFill="1" applyBorder="1" applyAlignment="1">
      <alignment horizontal="center" vertical="center" wrapText="1"/>
    </xf>
    <xf numFmtId="164" fontId="11" fillId="0" borderId="17" xfId="7" applyNumberFormat="1" applyFont="1" applyBorder="1" applyAlignment="1">
      <alignment horizontal="left" vertical="center" wrapText="1"/>
    </xf>
    <xf numFmtId="164" fontId="11" fillId="0" borderId="18" xfId="7" applyNumberFormat="1" applyFont="1" applyBorder="1" applyAlignment="1">
      <alignment horizontal="left" vertical="center" wrapText="1"/>
    </xf>
    <xf numFmtId="164" fontId="11" fillId="0" borderId="28" xfId="7" applyNumberFormat="1" applyFont="1" applyBorder="1" applyAlignment="1">
      <alignment horizontal="left" vertical="center" wrapText="1"/>
    </xf>
    <xf numFmtId="164" fontId="11" fillId="0" borderId="17" xfId="7" applyNumberFormat="1" applyFont="1" applyBorder="1" applyAlignment="1">
      <alignment horizontal="right" vertical="center" wrapText="1"/>
    </xf>
    <xf numFmtId="164" fontId="11" fillId="0" borderId="18" xfId="7" applyNumberFormat="1" applyFont="1" applyBorder="1" applyAlignment="1">
      <alignment horizontal="right" vertical="center" wrapText="1"/>
    </xf>
    <xf numFmtId="164" fontId="12" fillId="5" borderId="5" xfId="7" applyNumberFormat="1" applyFont="1" applyFill="1" applyBorder="1" applyAlignment="1">
      <alignment horizontal="center" vertical="center" wrapText="1"/>
    </xf>
    <xf numFmtId="164" fontId="12" fillId="5" borderId="6" xfId="7" applyNumberFormat="1" applyFont="1" applyFill="1" applyBorder="1" applyAlignment="1">
      <alignment horizontal="center" vertical="center" wrapText="1"/>
    </xf>
    <xf numFmtId="164" fontId="12" fillId="5" borderId="7" xfId="7"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0" fontId="17" fillId="0" borderId="0" xfId="0" applyFont="1" applyAlignment="1">
      <alignment horizontal="center" vertical="center" wrapText="1"/>
    </xf>
    <xf numFmtId="0" fontId="25" fillId="0" borderId="0" xfId="0" applyFont="1" applyAlignment="1">
      <alignment horizontal="center" vertical="center" wrapText="1"/>
    </xf>
    <xf numFmtId="0" fontId="8" fillId="0" borderId="0" xfId="0" applyFont="1" applyAlignment="1">
      <alignment horizontal="left" vertical="center" wrapText="1"/>
    </xf>
    <xf numFmtId="0" fontId="10" fillId="0" borderId="9" xfId="0" applyNumberFormat="1" applyFont="1" applyFill="1" applyBorder="1" applyAlignment="1" applyProtection="1">
      <alignment horizontal="left" vertical="center" wrapText="1" shrinkToFit="1"/>
    </xf>
    <xf numFmtId="0" fontId="10" fillId="0" borderId="10" xfId="0" applyNumberFormat="1" applyFont="1" applyFill="1" applyBorder="1" applyAlignment="1" applyProtection="1">
      <alignment horizontal="left" vertical="center" wrapText="1" shrinkToFit="1"/>
    </xf>
    <xf numFmtId="43" fontId="12" fillId="0" borderId="1" xfId="5" applyFont="1" applyFill="1" applyBorder="1" applyAlignment="1">
      <alignment horizontal="center" vertical="center" wrapText="1"/>
    </xf>
    <xf numFmtId="0" fontId="10" fillId="3" borderId="9" xfId="0" applyNumberFormat="1" applyFont="1" applyFill="1" applyBorder="1" applyAlignment="1" applyProtection="1">
      <alignment horizontal="left" vertical="center" wrapText="1" shrinkToFit="1"/>
    </xf>
    <xf numFmtId="0" fontId="10" fillId="3" borderId="10" xfId="0" applyNumberFormat="1" applyFont="1" applyFill="1" applyBorder="1" applyAlignment="1" applyProtection="1">
      <alignment horizontal="left" vertical="center" wrapText="1" shrinkToFit="1"/>
    </xf>
    <xf numFmtId="0" fontId="15" fillId="0" borderId="0" xfId="6" applyFont="1" applyAlignment="1">
      <alignment horizontal="left" wrapText="1"/>
    </xf>
    <xf numFmtId="0" fontId="19" fillId="0" borderId="0" xfId="6" applyFont="1" applyAlignment="1">
      <alignment horizontal="left" vertical="center" wrapText="1"/>
    </xf>
    <xf numFmtId="0" fontId="15" fillId="0" borderId="0" xfId="7" applyFont="1" applyAlignment="1">
      <alignment horizontal="left" wrapText="1"/>
    </xf>
    <xf numFmtId="0" fontId="19" fillId="0" borderId="0" xfId="7" applyFont="1" applyAlignment="1">
      <alignment horizontal="left" vertical="center" wrapText="1"/>
    </xf>
    <xf numFmtId="2" fontId="0" fillId="0" borderId="1" xfId="0" applyNumberFormat="1" applyBorder="1" applyAlignment="1">
      <alignment horizontal="center" vertical="center"/>
    </xf>
    <xf numFmtId="0" fontId="10" fillId="0" borderId="29" xfId="0" applyNumberFormat="1" applyFont="1" applyFill="1" applyBorder="1" applyAlignment="1" applyProtection="1">
      <alignment horizontal="left" vertical="center" wrapText="1" shrinkToFit="1"/>
    </xf>
    <xf numFmtId="0" fontId="10" fillId="0" borderId="14" xfId="0" applyNumberFormat="1" applyFont="1" applyFill="1" applyBorder="1" applyAlignment="1" applyProtection="1">
      <alignment horizontal="left" vertical="center" wrapText="1" shrinkToFit="1"/>
    </xf>
    <xf numFmtId="0" fontId="20" fillId="0" borderId="0" xfId="8" applyFont="1"/>
    <xf numFmtId="0" fontId="22" fillId="0" borderId="0" xfId="8" applyFont="1"/>
    <xf numFmtId="2" fontId="21" fillId="0" borderId="0" xfId="8" applyNumberFormat="1" applyFont="1"/>
    <xf numFmtId="0" fontId="20" fillId="0" borderId="0" xfId="8" applyFont="1" applyAlignment="1">
      <alignment horizontal="center"/>
    </xf>
    <xf numFmtId="0" fontId="15" fillId="0" borderId="0" xfId="8" applyFont="1" applyAlignment="1">
      <alignment horizontal="left" wrapText="1"/>
    </xf>
    <xf numFmtId="49" fontId="15" fillId="0" borderId="0" xfId="8" applyNumberFormat="1" applyFont="1"/>
    <xf numFmtId="0" fontId="15" fillId="0" borderId="0" xfId="8" applyFont="1"/>
    <xf numFmtId="2" fontId="19" fillId="0" borderId="0" xfId="8" applyNumberFormat="1" applyFont="1"/>
    <xf numFmtId="0" fontId="15" fillId="0" borderId="0" xfId="8" applyFont="1" applyAlignment="1">
      <alignment wrapText="1"/>
    </xf>
    <xf numFmtId="2" fontId="19" fillId="0" borderId="0" xfId="8" applyNumberFormat="1" applyFont="1" applyAlignment="1">
      <alignment wrapText="1"/>
    </xf>
    <xf numFmtId="2" fontId="19" fillId="3" borderId="0" xfId="8" applyNumberFormat="1" applyFont="1" applyFill="1" applyAlignment="1">
      <alignment wrapText="1"/>
    </xf>
    <xf numFmtId="0" fontId="19" fillId="0" borderId="0" xfId="8" applyFont="1" applyAlignment="1">
      <alignment horizontal="left" vertical="center" wrapText="1"/>
    </xf>
    <xf numFmtId="43" fontId="14" fillId="4" borderId="1" xfId="5" applyFont="1" applyFill="1" applyBorder="1" applyAlignment="1">
      <alignment horizontal="center" vertical="center" wrapText="1"/>
    </xf>
    <xf numFmtId="49" fontId="14" fillId="8" borderId="1" xfId="0" applyNumberFormat="1" applyFont="1" applyFill="1" applyBorder="1" applyAlignment="1">
      <alignment horizontal="center" vertical="center" wrapText="1"/>
    </xf>
    <xf numFmtId="49" fontId="14" fillId="8" borderId="1" xfId="0" applyNumberFormat="1" applyFont="1" applyFill="1" applyBorder="1" applyAlignment="1">
      <alignment horizontal="left" vertical="center" wrapText="1"/>
    </xf>
    <xf numFmtId="49" fontId="10" fillId="8" borderId="1" xfId="0" applyNumberFormat="1" applyFont="1" applyFill="1" applyBorder="1" applyAlignment="1">
      <alignment horizontal="center" vertical="center" wrapText="1"/>
    </xf>
    <xf numFmtId="43" fontId="10" fillId="8" borderId="1" xfId="5" applyFont="1" applyFill="1" applyBorder="1" applyAlignment="1">
      <alignment horizontal="center" vertical="center" wrapText="1"/>
    </xf>
    <xf numFmtId="43" fontId="14" fillId="8" borderId="1" xfId="5" applyFont="1" applyFill="1" applyBorder="1" applyAlignment="1">
      <alignment horizontal="center" vertical="center" wrapText="1"/>
    </xf>
    <xf numFmtId="0" fontId="10" fillId="4" borderId="1" xfId="0" applyFont="1" applyFill="1" applyBorder="1" applyAlignment="1">
      <alignment horizontal="left" vertical="center" wrapText="1"/>
    </xf>
    <xf numFmtId="2" fontId="0" fillId="0" borderId="1" xfId="0" applyNumberFormat="1" applyFill="1" applyBorder="1" applyAlignment="1">
      <alignment horizontal="center" vertical="center"/>
    </xf>
    <xf numFmtId="0" fontId="10" fillId="0" borderId="1" xfId="0" applyFont="1" applyFill="1" applyBorder="1" applyAlignment="1">
      <alignment horizontal="left" vertical="center" wrapText="1"/>
    </xf>
    <xf numFmtId="4" fontId="11" fillId="0" borderId="1" xfId="0" applyNumberFormat="1" applyFont="1" applyBorder="1" applyAlignment="1" applyProtection="1">
      <alignment vertical="center" wrapText="1"/>
      <protection locked="0"/>
    </xf>
    <xf numFmtId="4" fontId="11" fillId="0" borderId="1" xfId="0" applyNumberFormat="1" applyFont="1" applyBorder="1" applyAlignment="1" applyProtection="1">
      <alignment horizontal="center" vertical="center" wrapText="1"/>
      <protection locked="0"/>
    </xf>
    <xf numFmtId="4" fontId="11" fillId="0" borderId="1" xfId="0" applyNumberFormat="1" applyFont="1" applyBorder="1" applyAlignment="1">
      <alignment horizontal="center" vertical="center" wrapText="1"/>
    </xf>
    <xf numFmtId="43" fontId="14" fillId="0" borderId="1" xfId="5" applyFont="1" applyBorder="1" applyAlignment="1">
      <alignment horizontal="center" vertical="center" wrapText="1"/>
    </xf>
    <xf numFmtId="49" fontId="0" fillId="2" borderId="1" xfId="0" applyNumberFormat="1" applyFill="1" applyBorder="1" applyAlignment="1">
      <alignment wrapText="1"/>
    </xf>
    <xf numFmtId="0" fontId="10" fillId="0" borderId="1" xfId="0" applyNumberFormat="1" applyFont="1" applyFill="1" applyBorder="1" applyAlignment="1" applyProtection="1">
      <alignment horizontal="left" vertical="center" wrapText="1" shrinkToFit="1"/>
    </xf>
    <xf numFmtId="49" fontId="0" fillId="3" borderId="1" xfId="0" applyNumberFormat="1" applyFill="1" applyBorder="1" applyAlignment="1">
      <alignment wrapText="1"/>
    </xf>
    <xf numFmtId="0" fontId="10" fillId="3" borderId="1" xfId="0" applyNumberFormat="1" applyFont="1" applyFill="1" applyBorder="1" applyAlignment="1" applyProtection="1">
      <alignment horizontal="left" vertical="center" wrapText="1" shrinkToFit="1"/>
    </xf>
    <xf numFmtId="43" fontId="12" fillId="0" borderId="1" xfId="5" applyFont="1" applyFill="1" applyBorder="1" applyAlignment="1">
      <alignment vertical="center" wrapText="1"/>
    </xf>
    <xf numFmtId="164" fontId="12" fillId="3" borderId="1" xfId="0" applyNumberFormat="1" applyFont="1" applyFill="1" applyBorder="1" applyAlignment="1">
      <alignment horizontal="center" vertical="center" wrapText="1"/>
    </xf>
  </cellXfs>
  <cellStyles count="9">
    <cellStyle name="Обычный" xfId="0" builtinId="0"/>
    <cellStyle name="Обычный 2" xfId="1"/>
    <cellStyle name="Обычный 3" xfId="3"/>
    <cellStyle name="Обычный 3 2" xfId="6"/>
    <cellStyle name="Обычный 3 2 2" xfId="7"/>
    <cellStyle name="Обычный 3 2 3" xfId="8"/>
    <cellStyle name="Обычный 4" xfId="4"/>
    <cellStyle name="Обычный 5 2" xfId="2"/>
    <cellStyle name="Финансовый" xfId="5" builtin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J29" sqref="J29"/>
    </sheetView>
  </sheetViews>
  <sheetFormatPr defaultRowHeight="15" x14ac:dyDescent="0.25"/>
  <cols>
    <col min="1" max="1" width="5.375" style="57" customWidth="1"/>
    <col min="2" max="2" width="61" style="78" customWidth="1"/>
    <col min="3" max="3" width="11.125" style="57" customWidth="1"/>
    <col min="4" max="4" width="11.5" style="57" customWidth="1"/>
    <col min="5" max="5" width="19.5" style="57" customWidth="1"/>
    <col min="6" max="6" width="9.375" style="57" customWidth="1"/>
    <col min="7" max="8" width="9.625" style="57" customWidth="1"/>
    <col min="9" max="9" width="8.875" style="57" customWidth="1"/>
    <col min="10" max="10" width="12" style="57" customWidth="1"/>
    <col min="11" max="12" width="7.875" style="57" customWidth="1"/>
    <col min="13" max="13" width="8" style="57" customWidth="1"/>
    <col min="14" max="16384" width="9" style="79"/>
  </cols>
  <sheetData>
    <row r="1" spans="1:9" x14ac:dyDescent="0.25">
      <c r="A1" s="55"/>
      <c r="B1" s="56"/>
      <c r="C1" s="55"/>
      <c r="D1" s="55"/>
    </row>
    <row r="2" spans="1:9" ht="15.75" customHeight="1" x14ac:dyDescent="0.25">
      <c r="B2" s="104" t="s">
        <v>276</v>
      </c>
      <c r="C2" s="104"/>
      <c r="D2" s="104"/>
      <c r="E2" s="104"/>
      <c r="F2" s="58"/>
    </row>
    <row r="3" spans="1:9" ht="15.75" customHeight="1" x14ac:dyDescent="0.25">
      <c r="B3" s="105" t="s">
        <v>289</v>
      </c>
      <c r="C3" s="105"/>
      <c r="D3" s="105"/>
      <c r="E3" s="105"/>
      <c r="F3" s="59"/>
    </row>
    <row r="4" spans="1:9" ht="33" customHeight="1" thickBot="1" x14ac:dyDescent="0.3">
      <c r="B4" s="106" t="s">
        <v>277</v>
      </c>
      <c r="C4" s="106"/>
      <c r="D4" s="106"/>
      <c r="E4" s="106"/>
      <c r="F4" s="60"/>
    </row>
    <row r="5" spans="1:9" ht="33" customHeight="1" thickBot="1" x14ac:dyDescent="0.3">
      <c r="A5" s="61"/>
      <c r="B5" s="61"/>
      <c r="C5" s="61"/>
      <c r="D5" s="61"/>
      <c r="E5" s="62" t="s">
        <v>278</v>
      </c>
      <c r="F5" s="60"/>
    </row>
    <row r="6" spans="1:9" ht="15.75" thickBot="1" x14ac:dyDescent="0.3">
      <c r="A6" s="55"/>
      <c r="B6" s="56"/>
      <c r="C6" s="55"/>
      <c r="D6" s="55"/>
    </row>
    <row r="7" spans="1:9" ht="29.25" customHeight="1" thickBot="1" x14ac:dyDescent="0.3">
      <c r="A7" s="55"/>
      <c r="B7" s="56"/>
      <c r="C7" s="55"/>
      <c r="D7" s="55"/>
      <c r="E7" s="80" t="s">
        <v>295</v>
      </c>
    </row>
    <row r="8" spans="1:9" ht="39.75" customHeight="1" thickBot="1" x14ac:dyDescent="0.3">
      <c r="A8" s="63"/>
      <c r="B8" s="64" t="s">
        <v>279</v>
      </c>
      <c r="C8" s="65" t="s">
        <v>280</v>
      </c>
      <c r="D8" s="65" t="s">
        <v>3</v>
      </c>
      <c r="E8" s="66" t="s">
        <v>281</v>
      </c>
      <c r="F8" s="67"/>
      <c r="G8" s="67"/>
      <c r="H8" s="67"/>
      <c r="I8" s="67"/>
    </row>
    <row r="9" spans="1:9" s="57" customFormat="1" ht="14.45" customHeight="1" x14ac:dyDescent="0.25">
      <c r="A9" s="63"/>
      <c r="B9" s="101" t="s">
        <v>292</v>
      </c>
      <c r="C9" s="102"/>
      <c r="D9" s="102"/>
      <c r="E9" s="103">
        <f>SUM(E10:E11)</f>
        <v>0</v>
      </c>
      <c r="F9" s="67"/>
      <c r="G9" s="67"/>
      <c r="H9" s="67"/>
      <c r="I9" s="67"/>
    </row>
    <row r="10" spans="1:9" s="57" customFormat="1" ht="16.5" customHeight="1" x14ac:dyDescent="0.25">
      <c r="A10" s="63"/>
      <c r="B10" s="68" t="s">
        <v>22</v>
      </c>
      <c r="C10" s="69" t="s">
        <v>294</v>
      </c>
      <c r="D10" s="70">
        <v>1</v>
      </c>
      <c r="E10" s="71">
        <f>'Подземная часть'!L11+'Корпус 1'!L11</f>
        <v>0</v>
      </c>
      <c r="F10" s="67"/>
      <c r="G10" s="67"/>
      <c r="H10" s="67"/>
      <c r="I10" s="67"/>
    </row>
    <row r="11" spans="1:9" s="57" customFormat="1" ht="18.75" customHeight="1" thickBot="1" x14ac:dyDescent="0.3">
      <c r="A11" s="55"/>
      <c r="B11" s="68" t="s">
        <v>293</v>
      </c>
      <c r="C11" s="69" t="s">
        <v>294</v>
      </c>
      <c r="D11" s="70">
        <v>1</v>
      </c>
      <c r="E11" s="71">
        <f>'Подземная часть'!L19+'Корпус 1'!L16</f>
        <v>0</v>
      </c>
    </row>
    <row r="12" spans="1:9" s="57" customFormat="1" ht="14.45" customHeight="1" x14ac:dyDescent="0.25">
      <c r="A12" s="63"/>
      <c r="B12" s="101" t="s">
        <v>385</v>
      </c>
      <c r="C12" s="102"/>
      <c r="D12" s="102"/>
      <c r="E12" s="103">
        <f>SUM(E13:E15)</f>
        <v>0</v>
      </c>
      <c r="F12" s="67"/>
      <c r="G12" s="67"/>
      <c r="H12" s="67"/>
      <c r="I12" s="67"/>
    </row>
    <row r="13" spans="1:9" s="57" customFormat="1" ht="16.5" customHeight="1" x14ac:dyDescent="0.25">
      <c r="A13" s="63"/>
      <c r="B13" s="68" t="s">
        <v>22</v>
      </c>
      <c r="C13" s="69" t="s">
        <v>294</v>
      </c>
      <c r="D13" s="70">
        <v>1</v>
      </c>
      <c r="E13" s="71">
        <f>'Корпус 2'!L9</f>
        <v>0</v>
      </c>
      <c r="F13" s="67"/>
      <c r="G13" s="67"/>
      <c r="H13" s="67"/>
      <c r="I13" s="67"/>
    </row>
    <row r="14" spans="1:9" s="57" customFormat="1" ht="16.5" customHeight="1" x14ac:dyDescent="0.25">
      <c r="A14" s="63"/>
      <c r="B14" s="68" t="s">
        <v>293</v>
      </c>
      <c r="C14" s="69" t="s">
        <v>294</v>
      </c>
      <c r="D14" s="70">
        <v>1</v>
      </c>
      <c r="E14" s="71">
        <f>'Корпус 2'!L16</f>
        <v>0</v>
      </c>
      <c r="F14" s="67"/>
      <c r="G14" s="67"/>
      <c r="H14" s="67"/>
      <c r="I14" s="67"/>
    </row>
    <row r="15" spans="1:9" s="57" customFormat="1" ht="18.75" customHeight="1" thickBot="1" x14ac:dyDescent="0.3">
      <c r="A15" s="55"/>
      <c r="B15" s="68" t="s">
        <v>384</v>
      </c>
      <c r="C15" s="69" t="s">
        <v>294</v>
      </c>
      <c r="D15" s="70">
        <v>1</v>
      </c>
      <c r="E15" s="71">
        <f>'Корпус 2'!L70</f>
        <v>0</v>
      </c>
    </row>
    <row r="16" spans="1:9" s="57" customFormat="1" ht="14.45" customHeight="1" x14ac:dyDescent="0.25">
      <c r="A16" s="63"/>
      <c r="B16" s="101" t="s">
        <v>296</v>
      </c>
      <c r="C16" s="102"/>
      <c r="D16" s="102"/>
      <c r="E16" s="103">
        <f>SUM(E17:E18)</f>
        <v>0</v>
      </c>
      <c r="F16" s="67"/>
      <c r="G16" s="67"/>
      <c r="H16" s="67"/>
      <c r="I16" s="67"/>
    </row>
    <row r="17" spans="1:11" s="57" customFormat="1" ht="16.5" customHeight="1" x14ac:dyDescent="0.25">
      <c r="A17" s="63"/>
      <c r="B17" s="68" t="s">
        <v>22</v>
      </c>
      <c r="C17" s="69" t="s">
        <v>294</v>
      </c>
      <c r="D17" s="70">
        <v>1</v>
      </c>
      <c r="E17" s="71"/>
      <c r="F17" s="67"/>
      <c r="G17" s="67"/>
      <c r="H17" s="67"/>
      <c r="I17" s="67"/>
    </row>
    <row r="18" spans="1:11" s="57" customFormat="1" ht="18.75" customHeight="1" thickBot="1" x14ac:dyDescent="0.3">
      <c r="A18" s="55"/>
      <c r="B18" s="68" t="s">
        <v>293</v>
      </c>
      <c r="C18" s="69" t="s">
        <v>294</v>
      </c>
      <c r="D18" s="70">
        <v>1</v>
      </c>
      <c r="E18" s="71"/>
    </row>
    <row r="19" spans="1:11" s="57" customFormat="1" ht="16.5" customHeight="1" thickBot="1" x14ac:dyDescent="0.3">
      <c r="B19" s="116" t="s">
        <v>282</v>
      </c>
      <c r="C19" s="117"/>
      <c r="D19" s="117"/>
      <c r="E19" s="72">
        <f>E9+E12+E16</f>
        <v>0</v>
      </c>
    </row>
    <row r="20" spans="1:11" s="57" customFormat="1" ht="16.5" customHeight="1" thickBot="1" x14ac:dyDescent="0.3">
      <c r="B20" s="113" t="s">
        <v>386</v>
      </c>
      <c r="C20" s="114"/>
      <c r="D20" s="114"/>
      <c r="E20" s="115"/>
    </row>
    <row r="21" spans="1:11" s="57" customFormat="1" x14ac:dyDescent="0.25">
      <c r="B21" s="73" t="s">
        <v>290</v>
      </c>
      <c r="C21" s="118"/>
      <c r="D21" s="119"/>
      <c r="E21" s="120"/>
    </row>
    <row r="22" spans="1:11" s="57" customFormat="1" x14ac:dyDescent="0.25">
      <c r="B22" s="74" t="s">
        <v>291</v>
      </c>
      <c r="C22" s="107"/>
      <c r="D22" s="108"/>
      <c r="E22" s="109"/>
    </row>
    <row r="23" spans="1:11" s="57" customFormat="1" x14ac:dyDescent="0.25">
      <c r="B23" s="75" t="s">
        <v>283</v>
      </c>
      <c r="C23" s="107"/>
      <c r="D23" s="108"/>
      <c r="E23" s="109"/>
    </row>
    <row r="24" spans="1:11" s="57" customFormat="1" ht="45" x14ac:dyDescent="0.25">
      <c r="B24" s="75" t="s">
        <v>284</v>
      </c>
      <c r="C24" s="107"/>
      <c r="D24" s="108"/>
      <c r="E24" s="109"/>
    </row>
    <row r="25" spans="1:11" s="57" customFormat="1" x14ac:dyDescent="0.25">
      <c r="B25" s="75" t="s">
        <v>285</v>
      </c>
      <c r="C25" s="107"/>
      <c r="D25" s="108"/>
      <c r="E25" s="109"/>
      <c r="K25" s="81"/>
    </row>
    <row r="26" spans="1:11" s="57" customFormat="1" ht="15.75" thickBot="1" x14ac:dyDescent="0.3">
      <c r="B26" s="76" t="s">
        <v>286</v>
      </c>
      <c r="C26" s="110"/>
      <c r="D26" s="111"/>
      <c r="E26" s="112"/>
    </row>
    <row r="27" spans="1:11" s="57" customFormat="1" x14ac:dyDescent="0.25">
      <c r="B27" s="77"/>
      <c r="C27" s="55"/>
      <c r="D27" s="55"/>
      <c r="E27" s="55"/>
    </row>
    <row r="29" spans="1:11" ht="31.5" customHeight="1" x14ac:dyDescent="0.25">
      <c r="B29" s="167" t="s">
        <v>297</v>
      </c>
      <c r="C29" s="167"/>
      <c r="D29" s="167"/>
      <c r="E29" s="167"/>
    </row>
  </sheetData>
  <mergeCells count="12">
    <mergeCell ref="B29:E29"/>
    <mergeCell ref="B19:D19"/>
    <mergeCell ref="C21:E21"/>
    <mergeCell ref="C22:E22"/>
    <mergeCell ref="C23:E23"/>
    <mergeCell ref="C24:E24"/>
    <mergeCell ref="B2:E2"/>
    <mergeCell ref="B3:E3"/>
    <mergeCell ref="B4:E4"/>
    <mergeCell ref="C25:E25"/>
    <mergeCell ref="C26:E26"/>
    <mergeCell ref="B20:E20"/>
  </mergeCells>
  <pageMargins left="0" right="0" top="0" bottom="0" header="0" footer="0"/>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54"/>
  <sheetViews>
    <sheetView view="pageBreakPreview" zoomScale="70" zoomScaleNormal="70" zoomScaleSheetLayoutView="70" workbookViewId="0">
      <pane ySplit="7" topLeftCell="A8" activePane="bottomLeft" state="frozen"/>
      <selection pane="bottomLeft" activeCell="M12" sqref="M12"/>
    </sheetView>
  </sheetViews>
  <sheetFormatPr defaultColWidth="10.875" defaultRowHeight="15.75" outlineLevelRow="2" x14ac:dyDescent="0.25"/>
  <cols>
    <col min="1" max="1" width="8.125" style="1" bestFit="1" customWidth="1"/>
    <col min="2" max="2" width="7.875" style="4" customWidth="1"/>
    <col min="3" max="3" width="99" style="1" customWidth="1"/>
    <col min="4" max="4" width="14.375" style="1" customWidth="1"/>
    <col min="5" max="5" width="6.625" style="3" bestFit="1" customWidth="1"/>
    <col min="6" max="6" width="13.125" style="3" customWidth="1"/>
    <col min="7" max="7" width="15.375" style="1" customWidth="1"/>
    <col min="8" max="8" width="13" style="1" customWidth="1"/>
    <col min="9" max="9" width="13.625" style="1" customWidth="1"/>
    <col min="10" max="10" width="17.125" style="1" customWidth="1"/>
    <col min="11" max="11" width="16.5" style="1" customWidth="1"/>
    <col min="12" max="12" width="17.875" style="1" customWidth="1"/>
    <col min="13" max="13" width="10.875" style="1" customWidth="1"/>
    <col min="14" max="14" width="6.625" style="1" customWidth="1"/>
    <col min="15" max="16384" width="10.875" style="1"/>
  </cols>
  <sheetData>
    <row r="1" spans="1:15" s="8" customFormat="1" x14ac:dyDescent="0.25">
      <c r="B1" s="10"/>
      <c r="E1" s="10"/>
      <c r="F1" s="10"/>
    </row>
    <row r="2" spans="1:15" s="8" customFormat="1" x14ac:dyDescent="0.25">
      <c r="B2" s="10"/>
      <c r="E2" s="10"/>
      <c r="F2" s="10"/>
    </row>
    <row r="3" spans="1:15" ht="27.6" customHeight="1" x14ac:dyDescent="0.25">
      <c r="B3" s="121"/>
      <c r="C3" s="122" t="s">
        <v>12</v>
      </c>
      <c r="D3" s="122"/>
      <c r="E3" s="122"/>
      <c r="F3" s="122"/>
    </row>
    <row r="4" spans="1:15" ht="21" customHeight="1" x14ac:dyDescent="0.25">
      <c r="B4" s="121"/>
      <c r="C4" s="123" t="s">
        <v>287</v>
      </c>
      <c r="D4" s="123"/>
      <c r="E4" s="123"/>
      <c r="F4" s="123"/>
    </row>
    <row r="5" spans="1:15" x14ac:dyDescent="0.25">
      <c r="B5" s="121"/>
      <c r="C5" s="9"/>
      <c r="D5" s="9"/>
      <c r="E5" s="9"/>
      <c r="F5" s="9"/>
    </row>
    <row r="6" spans="1:15" ht="36" customHeight="1" x14ac:dyDescent="0.25">
      <c r="B6" s="121"/>
      <c r="C6" s="124" t="s">
        <v>219</v>
      </c>
      <c r="D6" s="124"/>
      <c r="E6" s="124"/>
      <c r="F6" s="124"/>
      <c r="G6" s="8"/>
      <c r="H6" s="8"/>
    </row>
    <row r="7" spans="1:15" ht="36" customHeight="1" x14ac:dyDescent="0.25">
      <c r="A7" s="158" t="s">
        <v>11</v>
      </c>
      <c r="B7" s="13" t="s">
        <v>2</v>
      </c>
      <c r="C7" s="13" t="s">
        <v>1</v>
      </c>
      <c r="D7" s="13" t="s">
        <v>212</v>
      </c>
      <c r="E7" s="13" t="s">
        <v>0</v>
      </c>
      <c r="F7" s="13" t="s">
        <v>3</v>
      </c>
      <c r="G7" s="159" t="s">
        <v>5</v>
      </c>
      <c r="H7" s="159"/>
      <c r="I7" s="159"/>
      <c r="J7" s="160" t="s">
        <v>6</v>
      </c>
      <c r="K7" s="160"/>
      <c r="L7" s="160"/>
    </row>
    <row r="8" spans="1:15" ht="36" customHeight="1" x14ac:dyDescent="0.25">
      <c r="A8" s="158"/>
      <c r="B8" s="13"/>
      <c r="C8" s="13"/>
      <c r="D8" s="13"/>
      <c r="E8" s="13"/>
      <c r="F8" s="13"/>
      <c r="G8" s="13" t="s">
        <v>7</v>
      </c>
      <c r="H8" s="13" t="s">
        <v>8</v>
      </c>
      <c r="I8" s="13" t="s">
        <v>9</v>
      </c>
      <c r="J8" s="13" t="s">
        <v>7</v>
      </c>
      <c r="K8" s="14" t="s">
        <v>10</v>
      </c>
      <c r="L8" s="14" t="s">
        <v>9</v>
      </c>
    </row>
    <row r="9" spans="1:15" s="2" customFormat="1" ht="18.75" customHeight="1" x14ac:dyDescent="0.25">
      <c r="A9" s="92" t="s">
        <v>13</v>
      </c>
      <c r="B9" s="92" t="s">
        <v>13</v>
      </c>
      <c r="C9" s="93" t="s">
        <v>22</v>
      </c>
      <c r="D9" s="93"/>
      <c r="E9" s="94"/>
      <c r="F9" s="94"/>
      <c r="G9" s="127"/>
      <c r="H9" s="127"/>
      <c r="I9" s="127"/>
      <c r="J9" s="95"/>
      <c r="K9" s="95"/>
      <c r="L9" s="95"/>
    </row>
    <row r="10" spans="1:15" s="2" customFormat="1" ht="18.75" customHeight="1" x14ac:dyDescent="0.25">
      <c r="A10" s="96" t="s">
        <v>14</v>
      </c>
      <c r="B10" s="96" t="s">
        <v>14</v>
      </c>
      <c r="C10" s="97" t="s">
        <v>20</v>
      </c>
      <c r="D10" s="97"/>
      <c r="E10" s="98"/>
      <c r="F10" s="98"/>
      <c r="G10" s="99"/>
      <c r="H10" s="99"/>
      <c r="I10" s="99"/>
      <c r="J10" s="100">
        <f>J11+J19</f>
        <v>0</v>
      </c>
      <c r="K10" s="100">
        <f t="shared" ref="K10:L10" si="0">K11+K19</f>
        <v>0</v>
      </c>
      <c r="L10" s="100">
        <f t="shared" si="0"/>
        <v>0</v>
      </c>
    </row>
    <row r="11" spans="1:15" outlineLevel="1" x14ac:dyDescent="0.25">
      <c r="A11" s="88" t="s">
        <v>14</v>
      </c>
      <c r="B11" s="88" t="s">
        <v>15</v>
      </c>
      <c r="C11" s="89" t="s">
        <v>213</v>
      </c>
      <c r="D11" s="89"/>
      <c r="E11" s="90" t="s">
        <v>4</v>
      </c>
      <c r="F11" s="149">
        <f>SUM(F12:F16)</f>
        <v>363.81</v>
      </c>
      <c r="G11" s="91"/>
      <c r="H11" s="91"/>
      <c r="I11" s="91"/>
      <c r="J11" s="91">
        <f>SUM(J12:J18)</f>
        <v>0</v>
      </c>
      <c r="K11" s="91">
        <f>SUM(K12:K18)</f>
        <v>0</v>
      </c>
      <c r="L11" s="91">
        <f>K11+J11</f>
        <v>0</v>
      </c>
      <c r="N11" s="2"/>
      <c r="O11" s="2"/>
    </row>
    <row r="12" spans="1:15" ht="139.5" customHeight="1" outlineLevel="2" x14ac:dyDescent="0.25">
      <c r="A12" s="5" t="s">
        <v>14</v>
      </c>
      <c r="B12" s="5" t="s">
        <v>16</v>
      </c>
      <c r="C12" s="7" t="s">
        <v>268</v>
      </c>
      <c r="D12" s="7"/>
      <c r="E12" s="6" t="s">
        <v>4</v>
      </c>
      <c r="F12" s="16">
        <v>16.57</v>
      </c>
      <c r="G12" s="17"/>
      <c r="H12" s="17"/>
      <c r="I12" s="15">
        <f>H12+G12</f>
        <v>0</v>
      </c>
      <c r="J12" s="15">
        <f>$F12*G12</f>
        <v>0</v>
      </c>
      <c r="K12" s="15">
        <f>$F12*H12</f>
        <v>0</v>
      </c>
      <c r="L12" s="16">
        <f>K12+J12</f>
        <v>0</v>
      </c>
      <c r="N12" s="2"/>
      <c r="O12" s="2"/>
    </row>
    <row r="13" spans="1:15" ht="135" outlineLevel="2" x14ac:dyDescent="0.25">
      <c r="A13" s="5" t="s">
        <v>14</v>
      </c>
      <c r="B13" s="5" t="s">
        <v>17</v>
      </c>
      <c r="C13" s="7" t="s">
        <v>269</v>
      </c>
      <c r="D13" s="7"/>
      <c r="E13" s="6" t="s">
        <v>4</v>
      </c>
      <c r="F13" s="16">
        <v>329</v>
      </c>
      <c r="G13" s="17"/>
      <c r="H13" s="17"/>
      <c r="I13" s="15">
        <f t="shared" ref="I13:I18" si="1">H13+G13</f>
        <v>0</v>
      </c>
      <c r="J13" s="15">
        <f t="shared" ref="J13:J18" si="2">$F13*G13</f>
        <v>0</v>
      </c>
      <c r="K13" s="15">
        <f t="shared" ref="K13:K18" si="3">$F13*H13</f>
        <v>0</v>
      </c>
      <c r="L13" s="16">
        <f t="shared" ref="L13:L18" si="4">K13+J13</f>
        <v>0</v>
      </c>
      <c r="N13" s="2"/>
      <c r="O13" s="2"/>
    </row>
    <row r="14" spans="1:15" ht="135" outlineLevel="2" x14ac:dyDescent="0.25">
      <c r="A14" s="5" t="s">
        <v>14</v>
      </c>
      <c r="B14" s="5" t="s">
        <v>18</v>
      </c>
      <c r="C14" s="7" t="s">
        <v>270</v>
      </c>
      <c r="D14" s="7"/>
      <c r="E14" s="6" t="s">
        <v>4</v>
      </c>
      <c r="F14" s="16">
        <f>2.37+10.84</f>
        <v>13.21</v>
      </c>
      <c r="G14" s="17"/>
      <c r="H14" s="17"/>
      <c r="I14" s="15">
        <f t="shared" si="1"/>
        <v>0</v>
      </c>
      <c r="J14" s="15">
        <f t="shared" si="2"/>
        <v>0</v>
      </c>
      <c r="K14" s="15">
        <f t="shared" si="3"/>
        <v>0</v>
      </c>
      <c r="L14" s="16">
        <f t="shared" si="4"/>
        <v>0</v>
      </c>
      <c r="N14" s="2"/>
      <c r="O14" s="2"/>
    </row>
    <row r="15" spans="1:15" ht="135" outlineLevel="2" x14ac:dyDescent="0.25">
      <c r="A15" s="5" t="s">
        <v>14</v>
      </c>
      <c r="B15" s="5" t="s">
        <v>19</v>
      </c>
      <c r="C15" s="7" t="s">
        <v>271</v>
      </c>
      <c r="D15" s="7"/>
      <c r="E15" s="6" t="s">
        <v>4</v>
      </c>
      <c r="F15" s="16">
        <v>3.22</v>
      </c>
      <c r="G15" s="17"/>
      <c r="H15" s="17"/>
      <c r="I15" s="15">
        <f t="shared" si="1"/>
        <v>0</v>
      </c>
      <c r="J15" s="15">
        <f t="shared" si="2"/>
        <v>0</v>
      </c>
      <c r="K15" s="15">
        <f t="shared" si="3"/>
        <v>0</v>
      </c>
      <c r="L15" s="16">
        <f t="shared" si="4"/>
        <v>0</v>
      </c>
      <c r="N15" s="2"/>
      <c r="O15" s="2"/>
    </row>
    <row r="16" spans="1:15" ht="37.9" customHeight="1" outlineLevel="2" x14ac:dyDescent="0.25">
      <c r="A16" s="5" t="s">
        <v>14</v>
      </c>
      <c r="B16" s="5" t="s">
        <v>21</v>
      </c>
      <c r="C16" s="7" t="s">
        <v>220</v>
      </c>
      <c r="D16" s="7"/>
      <c r="E16" s="6" t="s">
        <v>4</v>
      </c>
      <c r="F16" s="16">
        <v>1.81</v>
      </c>
      <c r="G16" s="17"/>
      <c r="H16" s="17"/>
      <c r="I16" s="15">
        <f t="shared" si="1"/>
        <v>0</v>
      </c>
      <c r="J16" s="15">
        <f t="shared" si="2"/>
        <v>0</v>
      </c>
      <c r="K16" s="15">
        <f t="shared" si="3"/>
        <v>0</v>
      </c>
      <c r="L16" s="16">
        <f t="shared" si="4"/>
        <v>0</v>
      </c>
      <c r="N16" s="2"/>
      <c r="O16" s="2"/>
    </row>
    <row r="17" spans="1:15" outlineLevel="2" x14ac:dyDescent="0.25">
      <c r="A17" s="5" t="s">
        <v>14</v>
      </c>
      <c r="B17" s="5" t="s">
        <v>210</v>
      </c>
      <c r="C17" s="11" t="s">
        <v>46</v>
      </c>
      <c r="D17" s="11"/>
      <c r="E17" s="12" t="s">
        <v>45</v>
      </c>
      <c r="F17" s="161"/>
      <c r="G17" s="17"/>
      <c r="H17" s="17"/>
      <c r="I17" s="15">
        <f t="shared" si="1"/>
        <v>0</v>
      </c>
      <c r="J17" s="15">
        <f t="shared" si="2"/>
        <v>0</v>
      </c>
      <c r="K17" s="15">
        <f t="shared" si="3"/>
        <v>0</v>
      </c>
      <c r="L17" s="16">
        <f t="shared" si="4"/>
        <v>0</v>
      </c>
      <c r="N17" s="2"/>
      <c r="O17" s="2"/>
    </row>
    <row r="18" spans="1:15" outlineLevel="2" x14ac:dyDescent="0.25">
      <c r="A18" s="5" t="s">
        <v>14</v>
      </c>
      <c r="B18" s="5" t="s">
        <v>209</v>
      </c>
      <c r="C18" s="11" t="s">
        <v>54</v>
      </c>
      <c r="D18" s="11"/>
      <c r="E18" s="12" t="s">
        <v>53</v>
      </c>
      <c r="F18" s="161">
        <v>4485.7299999999996</v>
      </c>
      <c r="G18" s="17"/>
      <c r="H18" s="17"/>
      <c r="I18" s="15">
        <f t="shared" si="1"/>
        <v>0</v>
      </c>
      <c r="J18" s="15">
        <f t="shared" si="2"/>
        <v>0</v>
      </c>
      <c r="K18" s="15">
        <f t="shared" si="3"/>
        <v>0</v>
      </c>
      <c r="L18" s="16">
        <f t="shared" si="4"/>
        <v>0</v>
      </c>
      <c r="N18" s="2"/>
      <c r="O18" s="2"/>
    </row>
    <row r="19" spans="1:15" s="86" customFormat="1" ht="75.599999999999994" customHeight="1" outlineLevel="1" x14ac:dyDescent="0.25">
      <c r="A19" s="88" t="s">
        <v>14</v>
      </c>
      <c r="B19" s="88" t="s">
        <v>208</v>
      </c>
      <c r="C19" s="89" t="s">
        <v>223</v>
      </c>
      <c r="D19" s="89"/>
      <c r="E19" s="90" t="s">
        <v>45</v>
      </c>
      <c r="F19" s="149">
        <f>SUM(F20:F119)</f>
        <v>2350.9699999999998</v>
      </c>
      <c r="G19" s="91"/>
      <c r="H19" s="91"/>
      <c r="I19" s="91"/>
      <c r="J19" s="91">
        <f>SUM(J20:J119)</f>
        <v>0</v>
      </c>
      <c r="K19" s="91">
        <f>SUM(K20:K119)</f>
        <v>0</v>
      </c>
      <c r="L19" s="91">
        <f>K19+J19</f>
        <v>0</v>
      </c>
      <c r="N19" s="87"/>
      <c r="O19" s="87"/>
    </row>
    <row r="20" spans="1:15" s="86" customFormat="1" outlineLevel="2" x14ac:dyDescent="0.25">
      <c r="A20" s="83" t="s">
        <v>14</v>
      </c>
      <c r="B20" s="83" t="s">
        <v>207</v>
      </c>
      <c r="C20" s="84" t="s">
        <v>206</v>
      </c>
      <c r="D20" s="84"/>
      <c r="E20" s="85"/>
      <c r="F20" s="82"/>
      <c r="G20" s="82"/>
      <c r="H20" s="82"/>
      <c r="I20" s="82"/>
      <c r="J20" s="82"/>
      <c r="K20" s="82"/>
      <c r="L20" s="82"/>
      <c r="N20" s="87"/>
      <c r="O20" s="87"/>
    </row>
    <row r="21" spans="1:15" outlineLevel="2" x14ac:dyDescent="0.25">
      <c r="A21" s="5" t="s">
        <v>14</v>
      </c>
      <c r="B21" s="5" t="s">
        <v>205</v>
      </c>
      <c r="C21" s="7" t="s">
        <v>199</v>
      </c>
      <c r="D21" s="7"/>
      <c r="E21" s="6" t="s">
        <v>45</v>
      </c>
      <c r="F21" s="16">
        <v>2.5</v>
      </c>
      <c r="G21" s="17"/>
      <c r="H21" s="17"/>
      <c r="I21" s="15">
        <f t="shared" ref="I21:I22" si="5">H21+G21</f>
        <v>0</v>
      </c>
      <c r="J21" s="15">
        <f t="shared" ref="J21:J22" si="6">$F21*G21</f>
        <v>0</v>
      </c>
      <c r="K21" s="15">
        <f t="shared" ref="K21:K22" si="7">$F21*H21</f>
        <v>0</v>
      </c>
      <c r="L21" s="16">
        <f t="shared" ref="L21:L22" si="8">K21+J21</f>
        <v>0</v>
      </c>
      <c r="N21" s="2"/>
      <c r="O21" s="2"/>
    </row>
    <row r="22" spans="1:15" outlineLevel="2" x14ac:dyDescent="0.25">
      <c r="A22" s="5" t="s">
        <v>14</v>
      </c>
      <c r="B22" s="5" t="s">
        <v>204</v>
      </c>
      <c r="C22" s="7" t="s">
        <v>203</v>
      </c>
      <c r="D22" s="7"/>
      <c r="E22" s="6" t="s">
        <v>45</v>
      </c>
      <c r="F22" s="16">
        <v>38.6</v>
      </c>
      <c r="G22" s="17"/>
      <c r="H22" s="17"/>
      <c r="I22" s="15">
        <f t="shared" si="5"/>
        <v>0</v>
      </c>
      <c r="J22" s="15">
        <f t="shared" si="6"/>
        <v>0</v>
      </c>
      <c r="K22" s="15">
        <f t="shared" si="7"/>
        <v>0</v>
      </c>
      <c r="L22" s="16">
        <f t="shared" si="8"/>
        <v>0</v>
      </c>
      <c r="N22" s="2"/>
      <c r="O22" s="2"/>
    </row>
    <row r="23" spans="1:15" s="86" customFormat="1" outlineLevel="2" x14ac:dyDescent="0.25">
      <c r="A23" s="83" t="s">
        <v>14</v>
      </c>
      <c r="B23" s="83" t="s">
        <v>202</v>
      </c>
      <c r="C23" s="84" t="s">
        <v>201</v>
      </c>
      <c r="D23" s="84"/>
      <c r="E23" s="85"/>
      <c r="F23" s="82"/>
      <c r="G23" s="82"/>
      <c r="H23" s="82"/>
      <c r="I23" s="82"/>
      <c r="J23" s="82"/>
      <c r="K23" s="82"/>
      <c r="L23" s="82"/>
      <c r="N23" s="87"/>
      <c r="O23" s="87"/>
    </row>
    <row r="24" spans="1:15" outlineLevel="2" x14ac:dyDescent="0.25">
      <c r="A24" s="5" t="s">
        <v>14</v>
      </c>
      <c r="B24" s="5" t="s">
        <v>200</v>
      </c>
      <c r="C24" s="7" t="s">
        <v>199</v>
      </c>
      <c r="D24" s="7"/>
      <c r="E24" s="6" t="s">
        <v>45</v>
      </c>
      <c r="F24" s="16">
        <v>1.25</v>
      </c>
      <c r="G24" s="17"/>
      <c r="H24" s="17"/>
      <c r="I24" s="15">
        <f t="shared" ref="I24:I26" si="9">H24+G24</f>
        <v>0</v>
      </c>
      <c r="J24" s="15">
        <f t="shared" ref="J24:J26" si="10">$F24*G24</f>
        <v>0</v>
      </c>
      <c r="K24" s="15">
        <f t="shared" ref="K24:K26" si="11">$F24*H24</f>
        <v>0</v>
      </c>
      <c r="L24" s="16">
        <f t="shared" ref="L24:L26" si="12">K24+J24</f>
        <v>0</v>
      </c>
      <c r="N24" s="2"/>
      <c r="O24" s="2"/>
    </row>
    <row r="25" spans="1:15" outlineLevel="2" x14ac:dyDescent="0.25">
      <c r="A25" s="5" t="s">
        <v>14</v>
      </c>
      <c r="B25" s="5" t="s">
        <v>198</v>
      </c>
      <c r="C25" s="7" t="s">
        <v>63</v>
      </c>
      <c r="D25" s="7"/>
      <c r="E25" s="6" t="s">
        <v>45</v>
      </c>
      <c r="F25" s="16">
        <v>1.38</v>
      </c>
      <c r="G25" s="17"/>
      <c r="H25" s="17"/>
      <c r="I25" s="15">
        <f t="shared" si="9"/>
        <v>0</v>
      </c>
      <c r="J25" s="15">
        <f t="shared" si="10"/>
        <v>0</v>
      </c>
      <c r="K25" s="15">
        <f t="shared" si="11"/>
        <v>0</v>
      </c>
      <c r="L25" s="16">
        <f t="shared" si="12"/>
        <v>0</v>
      </c>
      <c r="N25" s="2"/>
      <c r="O25" s="2"/>
    </row>
    <row r="26" spans="1:15" outlineLevel="2" x14ac:dyDescent="0.25">
      <c r="A26" s="5" t="s">
        <v>14</v>
      </c>
      <c r="B26" s="5" t="s">
        <v>197</v>
      </c>
      <c r="C26" s="7" t="s">
        <v>196</v>
      </c>
      <c r="D26" s="7"/>
      <c r="E26" s="6" t="s">
        <v>45</v>
      </c>
      <c r="F26" s="16">
        <v>19.84</v>
      </c>
      <c r="G26" s="17"/>
      <c r="H26" s="17"/>
      <c r="I26" s="15">
        <f t="shared" si="9"/>
        <v>0</v>
      </c>
      <c r="J26" s="15">
        <f t="shared" si="10"/>
        <v>0</v>
      </c>
      <c r="K26" s="15">
        <f t="shared" si="11"/>
        <v>0</v>
      </c>
      <c r="L26" s="16">
        <f t="shared" si="12"/>
        <v>0</v>
      </c>
      <c r="N26" s="2"/>
      <c r="O26" s="2"/>
    </row>
    <row r="27" spans="1:15" s="86" customFormat="1" outlineLevel="2" x14ac:dyDescent="0.25">
      <c r="A27" s="83" t="s">
        <v>14</v>
      </c>
      <c r="B27" s="83" t="s">
        <v>195</v>
      </c>
      <c r="C27" s="84" t="s">
        <v>194</v>
      </c>
      <c r="D27" s="84"/>
      <c r="E27" s="85"/>
      <c r="F27" s="82"/>
      <c r="G27" s="82"/>
      <c r="H27" s="82"/>
      <c r="I27" s="82"/>
      <c r="J27" s="82"/>
      <c r="K27" s="82"/>
      <c r="L27" s="82"/>
      <c r="N27" s="87"/>
      <c r="O27" s="87"/>
    </row>
    <row r="28" spans="1:15" outlineLevel="2" x14ac:dyDescent="0.25">
      <c r="A28" s="5" t="s">
        <v>14</v>
      </c>
      <c r="B28" s="5" t="s">
        <v>193</v>
      </c>
      <c r="C28" s="7" t="s">
        <v>188</v>
      </c>
      <c r="D28" s="7"/>
      <c r="E28" s="6" t="s">
        <v>45</v>
      </c>
      <c r="F28" s="16">
        <v>149.85</v>
      </c>
      <c r="G28" s="17"/>
      <c r="H28" s="17"/>
      <c r="I28" s="15">
        <f>H28+G28</f>
        <v>0</v>
      </c>
      <c r="J28" s="15">
        <f>$F28*G28</f>
        <v>0</v>
      </c>
      <c r="K28" s="15">
        <f>$F28*H28</f>
        <v>0</v>
      </c>
      <c r="L28" s="16">
        <f>K28+J28</f>
        <v>0</v>
      </c>
      <c r="N28" s="2"/>
      <c r="O28" s="2"/>
    </row>
    <row r="29" spans="1:15" s="86" customFormat="1" outlineLevel="2" x14ac:dyDescent="0.25">
      <c r="A29" s="83" t="s">
        <v>14</v>
      </c>
      <c r="B29" s="83" t="s">
        <v>192</v>
      </c>
      <c r="C29" s="84" t="s">
        <v>191</v>
      </c>
      <c r="D29" s="84"/>
      <c r="E29" s="85"/>
      <c r="F29" s="82"/>
      <c r="G29" s="82"/>
      <c r="H29" s="82"/>
      <c r="I29" s="82"/>
      <c r="J29" s="82"/>
      <c r="K29" s="82"/>
      <c r="L29" s="82"/>
      <c r="N29" s="87"/>
      <c r="O29" s="87"/>
    </row>
    <row r="30" spans="1:15" outlineLevel="2" x14ac:dyDescent="0.25">
      <c r="A30" s="5" t="s">
        <v>14</v>
      </c>
      <c r="B30" s="5" t="s">
        <v>190</v>
      </c>
      <c r="C30" s="7" t="s">
        <v>52</v>
      </c>
      <c r="D30" s="7"/>
      <c r="E30" s="6" t="s">
        <v>45</v>
      </c>
      <c r="F30" s="16">
        <v>2.5</v>
      </c>
      <c r="G30" s="17"/>
      <c r="H30" s="17"/>
      <c r="I30" s="15">
        <f t="shared" ref="I30:I31" si="13">H30+G30</f>
        <v>0</v>
      </c>
      <c r="J30" s="15">
        <f>$F30*G30</f>
        <v>0</v>
      </c>
      <c r="K30" s="15">
        <f>$F30*H30</f>
        <v>0</v>
      </c>
      <c r="L30" s="16">
        <f>K30+J30</f>
        <v>0</v>
      </c>
      <c r="N30" s="2"/>
      <c r="O30" s="2"/>
    </row>
    <row r="31" spans="1:15" outlineLevel="2" x14ac:dyDescent="0.25">
      <c r="A31" s="5" t="s">
        <v>14</v>
      </c>
      <c r="B31" s="5" t="s">
        <v>189</v>
      </c>
      <c r="C31" s="7" t="s">
        <v>188</v>
      </c>
      <c r="D31" s="7"/>
      <c r="E31" s="6" t="s">
        <v>45</v>
      </c>
      <c r="F31" s="16">
        <v>39.96</v>
      </c>
      <c r="G31" s="17"/>
      <c r="H31" s="17"/>
      <c r="I31" s="15">
        <f t="shared" si="13"/>
        <v>0</v>
      </c>
      <c r="J31" s="15">
        <f>$F31*G31</f>
        <v>0</v>
      </c>
      <c r="K31" s="15">
        <f>$F31*H31</f>
        <v>0</v>
      </c>
      <c r="L31" s="16">
        <f>K31+J31</f>
        <v>0</v>
      </c>
      <c r="N31" s="2"/>
      <c r="O31" s="2"/>
    </row>
    <row r="32" spans="1:15" s="86" customFormat="1" outlineLevel="2" x14ac:dyDescent="0.25">
      <c r="A32" s="83" t="s">
        <v>14</v>
      </c>
      <c r="B32" s="83" t="s">
        <v>187</v>
      </c>
      <c r="C32" s="84" t="s">
        <v>186</v>
      </c>
      <c r="D32" s="84"/>
      <c r="E32" s="85"/>
      <c r="F32" s="82"/>
      <c r="G32" s="82"/>
      <c r="H32" s="82"/>
      <c r="I32" s="82"/>
      <c r="J32" s="82"/>
      <c r="K32" s="82"/>
      <c r="L32" s="82"/>
      <c r="N32" s="87"/>
      <c r="O32" s="87"/>
    </row>
    <row r="33" spans="1:15" outlineLevel="2" x14ac:dyDescent="0.25">
      <c r="A33" s="5" t="s">
        <v>14</v>
      </c>
      <c r="B33" s="5" t="s">
        <v>185</v>
      </c>
      <c r="C33" s="7" t="s">
        <v>52</v>
      </c>
      <c r="D33" s="7"/>
      <c r="E33" s="6" t="s">
        <v>45</v>
      </c>
      <c r="F33" s="16">
        <v>16.25</v>
      </c>
      <c r="G33" s="17"/>
      <c r="H33" s="17"/>
      <c r="I33" s="15">
        <f t="shared" ref="I33:I34" si="14">H33+G33</f>
        <v>0</v>
      </c>
      <c r="J33" s="15">
        <f t="shared" ref="J33:J34" si="15">$F33*G33</f>
        <v>0</v>
      </c>
      <c r="K33" s="15">
        <f t="shared" ref="K33:K34" si="16">$F33*H33</f>
        <v>0</v>
      </c>
      <c r="L33" s="16">
        <f t="shared" ref="L33:L34" si="17">K33+J33</f>
        <v>0</v>
      </c>
      <c r="N33" s="2"/>
      <c r="O33" s="2"/>
    </row>
    <row r="34" spans="1:15" outlineLevel="2" x14ac:dyDescent="0.25">
      <c r="A34" s="5" t="s">
        <v>14</v>
      </c>
      <c r="B34" s="5" t="s">
        <v>184</v>
      </c>
      <c r="C34" s="7" t="s">
        <v>57</v>
      </c>
      <c r="D34" s="7"/>
      <c r="E34" s="6" t="s">
        <v>45</v>
      </c>
      <c r="F34" s="16">
        <v>268.83999999999997</v>
      </c>
      <c r="G34" s="17"/>
      <c r="H34" s="17"/>
      <c r="I34" s="15">
        <f t="shared" si="14"/>
        <v>0</v>
      </c>
      <c r="J34" s="15">
        <f t="shared" si="15"/>
        <v>0</v>
      </c>
      <c r="K34" s="15">
        <f t="shared" si="16"/>
        <v>0</v>
      </c>
      <c r="L34" s="16">
        <f t="shared" si="17"/>
        <v>0</v>
      </c>
      <c r="N34" s="2"/>
      <c r="O34" s="2"/>
    </row>
    <row r="35" spans="1:15" s="86" customFormat="1" outlineLevel="2" x14ac:dyDescent="0.25">
      <c r="A35" s="83" t="s">
        <v>14</v>
      </c>
      <c r="B35" s="83" t="s">
        <v>183</v>
      </c>
      <c r="C35" s="84" t="s">
        <v>182</v>
      </c>
      <c r="D35" s="84"/>
      <c r="E35" s="85"/>
      <c r="F35" s="82"/>
      <c r="G35" s="82"/>
      <c r="H35" s="82"/>
      <c r="I35" s="82"/>
      <c r="J35" s="82"/>
      <c r="K35" s="82"/>
      <c r="L35" s="82"/>
      <c r="N35" s="87"/>
      <c r="O35" s="87"/>
    </row>
    <row r="36" spans="1:15" outlineLevel="2" x14ac:dyDescent="0.25">
      <c r="A36" s="5" t="s">
        <v>14</v>
      </c>
      <c r="B36" s="5" t="s">
        <v>181</v>
      </c>
      <c r="C36" s="7" t="s">
        <v>52</v>
      </c>
      <c r="D36" s="7"/>
      <c r="E36" s="6" t="s">
        <v>45</v>
      </c>
      <c r="F36" s="16">
        <v>15</v>
      </c>
      <c r="G36" s="17"/>
      <c r="H36" s="17"/>
      <c r="I36" s="15">
        <f t="shared" ref="I36:I37" si="18">H36+G36</f>
        <v>0</v>
      </c>
      <c r="J36" s="15">
        <f t="shared" ref="J36:J37" si="19">$F36*G36</f>
        <v>0</v>
      </c>
      <c r="K36" s="15">
        <f t="shared" ref="K36:K37" si="20">$F36*H36</f>
        <v>0</v>
      </c>
      <c r="L36" s="16">
        <f t="shared" ref="L36:L37" si="21">K36+J36</f>
        <v>0</v>
      </c>
      <c r="N36" s="2"/>
      <c r="O36" s="2"/>
    </row>
    <row r="37" spans="1:15" outlineLevel="2" x14ac:dyDescent="0.25">
      <c r="A37" s="5" t="s">
        <v>14</v>
      </c>
      <c r="B37" s="5" t="s">
        <v>180</v>
      </c>
      <c r="C37" s="7" t="s">
        <v>128</v>
      </c>
      <c r="D37" s="7"/>
      <c r="E37" s="6" t="s">
        <v>45</v>
      </c>
      <c r="F37" s="16">
        <v>264.48</v>
      </c>
      <c r="G37" s="17"/>
      <c r="H37" s="17"/>
      <c r="I37" s="15">
        <f t="shared" si="18"/>
        <v>0</v>
      </c>
      <c r="J37" s="15">
        <f t="shared" si="19"/>
        <v>0</v>
      </c>
      <c r="K37" s="15">
        <f t="shared" si="20"/>
        <v>0</v>
      </c>
      <c r="L37" s="16">
        <f t="shared" si="21"/>
        <v>0</v>
      </c>
      <c r="N37" s="2"/>
      <c r="O37" s="2"/>
    </row>
    <row r="38" spans="1:15" s="86" customFormat="1" outlineLevel="2" x14ac:dyDescent="0.25">
      <c r="A38" s="83" t="s">
        <v>14</v>
      </c>
      <c r="B38" s="83" t="s">
        <v>179</v>
      </c>
      <c r="C38" s="84" t="s">
        <v>178</v>
      </c>
      <c r="D38" s="84"/>
      <c r="E38" s="85"/>
      <c r="F38" s="82"/>
      <c r="G38" s="82"/>
      <c r="H38" s="82"/>
      <c r="I38" s="82"/>
      <c r="J38" s="82"/>
      <c r="K38" s="82"/>
      <c r="L38" s="82"/>
      <c r="N38" s="87"/>
      <c r="O38" s="87"/>
    </row>
    <row r="39" spans="1:15" outlineLevel="2" x14ac:dyDescent="0.25">
      <c r="A39" s="5" t="s">
        <v>14</v>
      </c>
      <c r="B39" s="5" t="s">
        <v>177</v>
      </c>
      <c r="C39" s="7" t="s">
        <v>52</v>
      </c>
      <c r="D39" s="7"/>
      <c r="E39" s="6" t="s">
        <v>45</v>
      </c>
      <c r="F39" s="16">
        <v>34.5</v>
      </c>
      <c r="G39" s="17"/>
      <c r="H39" s="17"/>
      <c r="I39" s="15">
        <f t="shared" ref="I39:I40" si="22">H39+G39</f>
        <v>0</v>
      </c>
      <c r="J39" s="15">
        <f t="shared" ref="J39:J40" si="23">$F39*G39</f>
        <v>0</v>
      </c>
      <c r="K39" s="15">
        <f t="shared" ref="K39:K40" si="24">$F39*H39</f>
        <v>0</v>
      </c>
      <c r="L39" s="16">
        <f t="shared" ref="L39:L40" si="25">K39+J39</f>
        <v>0</v>
      </c>
      <c r="N39" s="2"/>
      <c r="O39" s="2"/>
    </row>
    <row r="40" spans="1:15" outlineLevel="2" x14ac:dyDescent="0.25">
      <c r="A40" s="5" t="s">
        <v>14</v>
      </c>
      <c r="B40" s="5" t="s">
        <v>176</v>
      </c>
      <c r="C40" s="7" t="s">
        <v>175</v>
      </c>
      <c r="D40" s="7"/>
      <c r="E40" s="6" t="s">
        <v>45</v>
      </c>
      <c r="F40" s="16">
        <v>538.66</v>
      </c>
      <c r="G40" s="17"/>
      <c r="H40" s="17"/>
      <c r="I40" s="15">
        <f t="shared" si="22"/>
        <v>0</v>
      </c>
      <c r="J40" s="15">
        <f t="shared" si="23"/>
        <v>0</v>
      </c>
      <c r="K40" s="15">
        <f t="shared" si="24"/>
        <v>0</v>
      </c>
      <c r="L40" s="16">
        <f t="shared" si="25"/>
        <v>0</v>
      </c>
      <c r="N40" s="2"/>
      <c r="O40" s="2"/>
    </row>
    <row r="41" spans="1:15" s="86" customFormat="1" outlineLevel="2" x14ac:dyDescent="0.25">
      <c r="A41" s="83" t="s">
        <v>14</v>
      </c>
      <c r="B41" s="83" t="s">
        <v>174</v>
      </c>
      <c r="C41" s="84" t="s">
        <v>173</v>
      </c>
      <c r="D41" s="84"/>
      <c r="E41" s="85"/>
      <c r="F41" s="82"/>
      <c r="G41" s="82"/>
      <c r="H41" s="82"/>
      <c r="I41" s="82"/>
      <c r="J41" s="82"/>
      <c r="K41" s="82"/>
      <c r="L41" s="82"/>
      <c r="N41" s="87"/>
      <c r="O41" s="87"/>
    </row>
    <row r="42" spans="1:15" outlineLevel="2" x14ac:dyDescent="0.25">
      <c r="A42" s="5" t="s">
        <v>14</v>
      </c>
      <c r="B42" s="5" t="s">
        <v>172</v>
      </c>
      <c r="C42" s="7" t="s">
        <v>52</v>
      </c>
      <c r="D42" s="7"/>
      <c r="E42" s="6" t="s">
        <v>45</v>
      </c>
      <c r="F42" s="16">
        <v>4.5</v>
      </c>
      <c r="G42" s="17"/>
      <c r="H42" s="17"/>
      <c r="I42" s="15">
        <f t="shared" ref="I42:I43" si="26">H42+G42</f>
        <v>0</v>
      </c>
      <c r="J42" s="15">
        <f t="shared" ref="J42:J43" si="27">$F42*G42</f>
        <v>0</v>
      </c>
      <c r="K42" s="15">
        <f t="shared" ref="K42:K43" si="28">$F42*H42</f>
        <v>0</v>
      </c>
      <c r="L42" s="16">
        <f t="shared" ref="L42:L43" si="29">K42+J42</f>
        <v>0</v>
      </c>
      <c r="N42" s="2"/>
      <c r="O42" s="2"/>
    </row>
    <row r="43" spans="1:15" outlineLevel="2" x14ac:dyDescent="0.25">
      <c r="A43" s="5" t="s">
        <v>14</v>
      </c>
      <c r="B43" s="5" t="s">
        <v>171</v>
      </c>
      <c r="C43" s="7" t="s">
        <v>165</v>
      </c>
      <c r="D43" s="7"/>
      <c r="E43" s="6" t="s">
        <v>45</v>
      </c>
      <c r="F43" s="16">
        <v>74.400000000000006</v>
      </c>
      <c r="G43" s="17"/>
      <c r="H43" s="17"/>
      <c r="I43" s="15">
        <f t="shared" si="26"/>
        <v>0</v>
      </c>
      <c r="J43" s="15">
        <f t="shared" si="27"/>
        <v>0</v>
      </c>
      <c r="K43" s="15">
        <f t="shared" si="28"/>
        <v>0</v>
      </c>
      <c r="L43" s="16">
        <f t="shared" si="29"/>
        <v>0</v>
      </c>
      <c r="N43" s="2"/>
      <c r="O43" s="2"/>
    </row>
    <row r="44" spans="1:15" s="86" customFormat="1" outlineLevel="2" x14ac:dyDescent="0.25">
      <c r="A44" s="83" t="s">
        <v>14</v>
      </c>
      <c r="B44" s="83" t="s">
        <v>170</v>
      </c>
      <c r="C44" s="84" t="s">
        <v>169</v>
      </c>
      <c r="D44" s="84"/>
      <c r="E44" s="85"/>
      <c r="F44" s="82"/>
      <c r="G44" s="82"/>
      <c r="H44" s="82"/>
      <c r="I44" s="82"/>
      <c r="J44" s="82"/>
      <c r="K44" s="82"/>
      <c r="L44" s="82"/>
      <c r="N44" s="87"/>
      <c r="O44" s="87"/>
    </row>
    <row r="45" spans="1:15" outlineLevel="2" x14ac:dyDescent="0.25">
      <c r="A45" s="5" t="s">
        <v>14</v>
      </c>
      <c r="B45" s="5" t="s">
        <v>168</v>
      </c>
      <c r="C45" s="7" t="s">
        <v>50</v>
      </c>
      <c r="D45" s="7"/>
      <c r="E45" s="6" t="s">
        <v>45</v>
      </c>
      <c r="F45" s="16">
        <v>1.86</v>
      </c>
      <c r="G45" s="17"/>
      <c r="H45" s="17"/>
      <c r="I45" s="15">
        <f t="shared" ref="I45:I47" si="30">H45+G45</f>
        <v>0</v>
      </c>
      <c r="J45" s="15">
        <f t="shared" ref="J45:J47" si="31">$F45*G45</f>
        <v>0</v>
      </c>
      <c r="K45" s="15">
        <f t="shared" ref="K45:K47" si="32">$F45*H45</f>
        <v>0</v>
      </c>
      <c r="L45" s="16">
        <f t="shared" ref="L45:L47" si="33">K45+J45</f>
        <v>0</v>
      </c>
      <c r="N45" s="2"/>
      <c r="O45" s="2"/>
    </row>
    <row r="46" spans="1:15" outlineLevel="2" x14ac:dyDescent="0.25">
      <c r="A46" s="5" t="s">
        <v>14</v>
      </c>
      <c r="B46" s="5" t="s">
        <v>167</v>
      </c>
      <c r="C46" s="7" t="s">
        <v>51</v>
      </c>
      <c r="D46" s="7"/>
      <c r="E46" s="6" t="s">
        <v>45</v>
      </c>
      <c r="F46" s="16">
        <v>3.44</v>
      </c>
      <c r="G46" s="17"/>
      <c r="H46" s="17"/>
      <c r="I46" s="15">
        <f t="shared" si="30"/>
        <v>0</v>
      </c>
      <c r="J46" s="15">
        <f t="shared" si="31"/>
        <v>0</v>
      </c>
      <c r="K46" s="15">
        <f t="shared" si="32"/>
        <v>0</v>
      </c>
      <c r="L46" s="16">
        <f t="shared" si="33"/>
        <v>0</v>
      </c>
      <c r="N46" s="2"/>
      <c r="O46" s="2"/>
    </row>
    <row r="47" spans="1:15" outlineLevel="2" x14ac:dyDescent="0.25">
      <c r="A47" s="5" t="s">
        <v>14</v>
      </c>
      <c r="B47" s="5" t="s">
        <v>166</v>
      </c>
      <c r="C47" s="7" t="s">
        <v>165</v>
      </c>
      <c r="D47" s="7"/>
      <c r="E47" s="6" t="s">
        <v>45</v>
      </c>
      <c r="F47" s="16">
        <v>24.8</v>
      </c>
      <c r="G47" s="17"/>
      <c r="H47" s="17"/>
      <c r="I47" s="15">
        <f t="shared" si="30"/>
        <v>0</v>
      </c>
      <c r="J47" s="15">
        <f t="shared" si="31"/>
        <v>0</v>
      </c>
      <c r="K47" s="15">
        <f t="shared" si="32"/>
        <v>0</v>
      </c>
      <c r="L47" s="16">
        <f t="shared" si="33"/>
        <v>0</v>
      </c>
      <c r="N47" s="2"/>
      <c r="O47" s="2"/>
    </row>
    <row r="48" spans="1:15" s="86" customFormat="1" outlineLevel="2" x14ac:dyDescent="0.25">
      <c r="A48" s="83" t="s">
        <v>14</v>
      </c>
      <c r="B48" s="83" t="s">
        <v>164</v>
      </c>
      <c r="C48" s="84" t="s">
        <v>163</v>
      </c>
      <c r="D48" s="84"/>
      <c r="E48" s="85"/>
      <c r="F48" s="82"/>
      <c r="G48" s="82"/>
      <c r="H48" s="82"/>
      <c r="I48" s="82"/>
      <c r="J48" s="82"/>
      <c r="K48" s="82"/>
      <c r="L48" s="82"/>
      <c r="N48" s="87"/>
      <c r="O48" s="87"/>
    </row>
    <row r="49" spans="1:15" outlineLevel="2" x14ac:dyDescent="0.25">
      <c r="A49" s="5" t="s">
        <v>14</v>
      </c>
      <c r="B49" s="5" t="s">
        <v>162</v>
      </c>
      <c r="C49" s="7" t="s">
        <v>52</v>
      </c>
      <c r="D49" s="7"/>
      <c r="E49" s="6" t="s">
        <v>45</v>
      </c>
      <c r="F49" s="16">
        <v>3.5</v>
      </c>
      <c r="G49" s="17"/>
      <c r="H49" s="17"/>
      <c r="I49" s="15">
        <f t="shared" ref="I49:I50" si="34">H49+G49</f>
        <v>0</v>
      </c>
      <c r="J49" s="15">
        <f t="shared" ref="J49:J50" si="35">$F49*G49</f>
        <v>0</v>
      </c>
      <c r="K49" s="15">
        <f t="shared" ref="K49:K50" si="36">$F49*H49</f>
        <v>0</v>
      </c>
      <c r="L49" s="16">
        <f t="shared" ref="L49:L50" si="37">K49+J49</f>
        <v>0</v>
      </c>
      <c r="N49" s="2"/>
      <c r="O49" s="2"/>
    </row>
    <row r="50" spans="1:15" outlineLevel="2" x14ac:dyDescent="0.25">
      <c r="A50" s="5" t="s">
        <v>14</v>
      </c>
      <c r="B50" s="5" t="s">
        <v>161</v>
      </c>
      <c r="C50" s="7" t="s">
        <v>160</v>
      </c>
      <c r="D50" s="7"/>
      <c r="E50" s="6" t="s">
        <v>45</v>
      </c>
      <c r="F50" s="16">
        <v>55.12</v>
      </c>
      <c r="G50" s="17"/>
      <c r="H50" s="17"/>
      <c r="I50" s="15">
        <f t="shared" si="34"/>
        <v>0</v>
      </c>
      <c r="J50" s="15">
        <f t="shared" si="35"/>
        <v>0</v>
      </c>
      <c r="K50" s="15">
        <f t="shared" si="36"/>
        <v>0</v>
      </c>
      <c r="L50" s="16">
        <f t="shared" si="37"/>
        <v>0</v>
      </c>
      <c r="N50" s="2"/>
      <c r="O50" s="2"/>
    </row>
    <row r="51" spans="1:15" s="86" customFormat="1" outlineLevel="2" x14ac:dyDescent="0.25">
      <c r="A51" s="83" t="s">
        <v>14</v>
      </c>
      <c r="B51" s="83" t="s">
        <v>159</v>
      </c>
      <c r="C51" s="84" t="s">
        <v>158</v>
      </c>
      <c r="D51" s="84"/>
      <c r="E51" s="85"/>
      <c r="F51" s="82"/>
      <c r="G51" s="82"/>
      <c r="H51" s="82"/>
      <c r="I51" s="82"/>
      <c r="J51" s="82"/>
      <c r="K51" s="82"/>
      <c r="L51" s="82"/>
      <c r="N51" s="87"/>
      <c r="O51" s="87"/>
    </row>
    <row r="52" spans="1:15" outlineLevel="2" x14ac:dyDescent="0.25">
      <c r="A52" s="5" t="s">
        <v>14</v>
      </c>
      <c r="B52" s="5" t="s">
        <v>157</v>
      </c>
      <c r="C52" s="7" t="s">
        <v>52</v>
      </c>
      <c r="D52" s="7"/>
      <c r="E52" s="6" t="s">
        <v>45</v>
      </c>
      <c r="F52" s="16">
        <v>1.75</v>
      </c>
      <c r="G52" s="17"/>
      <c r="H52" s="17"/>
      <c r="I52" s="15">
        <f t="shared" ref="I52:I54" si="38">H52+G52</f>
        <v>0</v>
      </c>
      <c r="J52" s="15">
        <f t="shared" ref="J52:J54" si="39">$F52*G52</f>
        <v>0</v>
      </c>
      <c r="K52" s="15">
        <f t="shared" ref="K52:K54" si="40">$F52*H52</f>
        <v>0</v>
      </c>
      <c r="L52" s="16">
        <f t="shared" ref="L52:L54" si="41">K52+J52</f>
        <v>0</v>
      </c>
      <c r="N52" s="2"/>
      <c r="O52" s="2"/>
    </row>
    <row r="53" spans="1:15" outlineLevel="2" x14ac:dyDescent="0.25">
      <c r="A53" s="5" t="s">
        <v>14</v>
      </c>
      <c r="B53" s="5" t="s">
        <v>156</v>
      </c>
      <c r="C53" s="7" t="s">
        <v>63</v>
      </c>
      <c r="D53" s="7"/>
      <c r="E53" s="6" t="s">
        <v>45</v>
      </c>
      <c r="F53" s="16">
        <v>1.38</v>
      </c>
      <c r="G53" s="17"/>
      <c r="H53" s="17"/>
      <c r="I53" s="15">
        <f t="shared" si="38"/>
        <v>0</v>
      </c>
      <c r="J53" s="15">
        <f t="shared" si="39"/>
        <v>0</v>
      </c>
      <c r="K53" s="15">
        <f t="shared" si="40"/>
        <v>0</v>
      </c>
      <c r="L53" s="16">
        <f t="shared" si="41"/>
        <v>0</v>
      </c>
      <c r="N53" s="2"/>
      <c r="O53" s="2"/>
    </row>
    <row r="54" spans="1:15" outlineLevel="2" x14ac:dyDescent="0.25">
      <c r="A54" s="5" t="s">
        <v>14</v>
      </c>
      <c r="B54" s="5" t="s">
        <v>155</v>
      </c>
      <c r="C54" s="7" t="s">
        <v>154</v>
      </c>
      <c r="D54" s="7"/>
      <c r="E54" s="6" t="s">
        <v>45</v>
      </c>
      <c r="F54" s="16">
        <v>29.62</v>
      </c>
      <c r="G54" s="17"/>
      <c r="H54" s="17"/>
      <c r="I54" s="15">
        <f t="shared" si="38"/>
        <v>0</v>
      </c>
      <c r="J54" s="15">
        <f t="shared" si="39"/>
        <v>0</v>
      </c>
      <c r="K54" s="15">
        <f t="shared" si="40"/>
        <v>0</v>
      </c>
      <c r="L54" s="16">
        <f t="shared" si="41"/>
        <v>0</v>
      </c>
      <c r="N54" s="2"/>
      <c r="O54" s="2"/>
    </row>
    <row r="55" spans="1:15" s="86" customFormat="1" outlineLevel="2" x14ac:dyDescent="0.25">
      <c r="A55" s="83" t="s">
        <v>14</v>
      </c>
      <c r="B55" s="83" t="s">
        <v>153</v>
      </c>
      <c r="C55" s="84" t="s">
        <v>152</v>
      </c>
      <c r="D55" s="84"/>
      <c r="E55" s="85"/>
      <c r="F55" s="82"/>
      <c r="G55" s="82"/>
      <c r="H55" s="82"/>
      <c r="I55" s="82"/>
      <c r="J55" s="82"/>
      <c r="K55" s="82"/>
      <c r="L55" s="82"/>
      <c r="N55" s="87"/>
      <c r="O55" s="87"/>
    </row>
    <row r="56" spans="1:15" outlineLevel="2" x14ac:dyDescent="0.25">
      <c r="A56" s="5" t="s">
        <v>14</v>
      </c>
      <c r="B56" s="5" t="s">
        <v>151</v>
      </c>
      <c r="C56" s="7" t="s">
        <v>52</v>
      </c>
      <c r="D56" s="7"/>
      <c r="E56" s="6" t="s">
        <v>45</v>
      </c>
      <c r="F56" s="16">
        <v>2</v>
      </c>
      <c r="G56" s="17"/>
      <c r="H56" s="17"/>
      <c r="I56" s="15">
        <f t="shared" ref="I56:I57" si="42">H56+G56</f>
        <v>0</v>
      </c>
      <c r="J56" s="15">
        <f t="shared" ref="J56:J60" si="43">$F56*G56</f>
        <v>0</v>
      </c>
      <c r="K56" s="15">
        <f t="shared" ref="K56:K60" si="44">$F56*H56</f>
        <v>0</v>
      </c>
      <c r="L56" s="16">
        <f t="shared" ref="L56:L60" si="45">K56+J56</f>
        <v>0</v>
      </c>
      <c r="N56" s="2"/>
      <c r="O56" s="2"/>
    </row>
    <row r="57" spans="1:15" outlineLevel="2" x14ac:dyDescent="0.25">
      <c r="A57" s="5" t="s">
        <v>14</v>
      </c>
      <c r="B57" s="5" t="s">
        <v>150</v>
      </c>
      <c r="C57" s="7" t="s">
        <v>61</v>
      </c>
      <c r="D57" s="7"/>
      <c r="E57" s="6" t="s">
        <v>45</v>
      </c>
      <c r="F57" s="16">
        <v>31.7</v>
      </c>
      <c r="G57" s="17"/>
      <c r="H57" s="17"/>
      <c r="I57" s="15">
        <f t="shared" si="42"/>
        <v>0</v>
      </c>
      <c r="J57" s="15">
        <f t="shared" si="43"/>
        <v>0</v>
      </c>
      <c r="K57" s="15">
        <f t="shared" si="44"/>
        <v>0</v>
      </c>
      <c r="L57" s="16">
        <f t="shared" si="45"/>
        <v>0</v>
      </c>
      <c r="N57" s="2"/>
      <c r="O57" s="2"/>
    </row>
    <row r="58" spans="1:15" outlineLevel="2" x14ac:dyDescent="0.25">
      <c r="A58" s="5" t="s">
        <v>14</v>
      </c>
      <c r="B58" s="5" t="s">
        <v>149</v>
      </c>
      <c r="C58" s="11" t="s">
        <v>148</v>
      </c>
      <c r="D58" s="11"/>
      <c r="E58" s="6"/>
      <c r="F58" s="16"/>
      <c r="G58" s="17"/>
      <c r="H58" s="17"/>
      <c r="I58" s="15"/>
      <c r="J58" s="15">
        <f t="shared" si="43"/>
        <v>0</v>
      </c>
      <c r="K58" s="15">
        <f t="shared" si="44"/>
        <v>0</v>
      </c>
      <c r="L58" s="16">
        <f t="shared" si="45"/>
        <v>0</v>
      </c>
      <c r="N58" s="2"/>
      <c r="O58" s="2"/>
    </row>
    <row r="59" spans="1:15" outlineLevel="2" x14ac:dyDescent="0.25">
      <c r="A59" s="5" t="s">
        <v>14</v>
      </c>
      <c r="B59" s="5" t="s">
        <v>147</v>
      </c>
      <c r="C59" s="7" t="s">
        <v>52</v>
      </c>
      <c r="D59" s="7"/>
      <c r="E59" s="6" t="s">
        <v>45</v>
      </c>
      <c r="F59" s="16">
        <v>6</v>
      </c>
      <c r="G59" s="17"/>
      <c r="H59" s="17"/>
      <c r="I59" s="15">
        <f t="shared" ref="I59:I60" si="46">H59+G59</f>
        <v>0</v>
      </c>
      <c r="J59" s="15">
        <f t="shared" si="43"/>
        <v>0</v>
      </c>
      <c r="K59" s="15">
        <f t="shared" si="44"/>
        <v>0</v>
      </c>
      <c r="L59" s="16">
        <f t="shared" si="45"/>
        <v>0</v>
      </c>
      <c r="N59" s="2"/>
      <c r="O59" s="2"/>
    </row>
    <row r="60" spans="1:15" outlineLevel="2" x14ac:dyDescent="0.25">
      <c r="A60" s="5" t="s">
        <v>14</v>
      </c>
      <c r="B60" s="5" t="s">
        <v>146</v>
      </c>
      <c r="C60" s="7" t="s">
        <v>145</v>
      </c>
      <c r="D60" s="7"/>
      <c r="E60" s="6" t="s">
        <v>45</v>
      </c>
      <c r="F60" s="16">
        <v>103.38</v>
      </c>
      <c r="G60" s="17"/>
      <c r="H60" s="17"/>
      <c r="I60" s="15">
        <f t="shared" si="46"/>
        <v>0</v>
      </c>
      <c r="J60" s="15">
        <f t="shared" si="43"/>
        <v>0</v>
      </c>
      <c r="K60" s="15">
        <f t="shared" si="44"/>
        <v>0</v>
      </c>
      <c r="L60" s="16">
        <f t="shared" si="45"/>
        <v>0</v>
      </c>
      <c r="N60" s="2"/>
      <c r="O60" s="2"/>
    </row>
    <row r="61" spans="1:15" s="86" customFormat="1" outlineLevel="2" x14ac:dyDescent="0.25">
      <c r="A61" s="83" t="s">
        <v>14</v>
      </c>
      <c r="B61" s="83" t="s">
        <v>144</v>
      </c>
      <c r="C61" s="84" t="s">
        <v>143</v>
      </c>
      <c r="D61" s="84"/>
      <c r="E61" s="85"/>
      <c r="F61" s="82"/>
      <c r="G61" s="82"/>
      <c r="H61" s="82"/>
      <c r="I61" s="82"/>
      <c r="J61" s="82"/>
      <c r="K61" s="82"/>
      <c r="L61" s="82"/>
      <c r="N61" s="87"/>
      <c r="O61" s="87"/>
    </row>
    <row r="62" spans="1:15" outlineLevel="2" x14ac:dyDescent="0.25">
      <c r="A62" s="5" t="s">
        <v>14</v>
      </c>
      <c r="B62" s="5" t="s">
        <v>142</v>
      </c>
      <c r="C62" s="7" t="s">
        <v>50</v>
      </c>
      <c r="D62" s="7"/>
      <c r="E62" s="6" t="s">
        <v>45</v>
      </c>
      <c r="F62" s="16">
        <v>4.96</v>
      </c>
      <c r="G62" s="17"/>
      <c r="H62" s="17"/>
      <c r="I62" s="15">
        <f t="shared" ref="I62:I64" si="47">H62+G62</f>
        <v>0</v>
      </c>
      <c r="J62" s="15">
        <f t="shared" ref="J62:J64" si="48">$F62*G62</f>
        <v>0</v>
      </c>
      <c r="K62" s="15">
        <f t="shared" ref="K62:K64" si="49">$F62*H62</f>
        <v>0</v>
      </c>
      <c r="L62" s="16">
        <f t="shared" ref="L62:L64" si="50">K62+J62</f>
        <v>0</v>
      </c>
      <c r="N62" s="2"/>
      <c r="O62" s="2"/>
    </row>
    <row r="63" spans="1:15" outlineLevel="2" x14ac:dyDescent="0.25">
      <c r="A63" s="5" t="s">
        <v>14</v>
      </c>
      <c r="B63" s="5" t="s">
        <v>141</v>
      </c>
      <c r="C63" s="7" t="s">
        <v>69</v>
      </c>
      <c r="D63" s="7"/>
      <c r="E63" s="6" t="s">
        <v>45</v>
      </c>
      <c r="F63" s="16">
        <v>6.88</v>
      </c>
      <c r="G63" s="17"/>
      <c r="H63" s="17"/>
      <c r="I63" s="15">
        <f t="shared" si="47"/>
        <v>0</v>
      </c>
      <c r="J63" s="15">
        <f t="shared" si="48"/>
        <v>0</v>
      </c>
      <c r="K63" s="15">
        <f t="shared" si="49"/>
        <v>0</v>
      </c>
      <c r="L63" s="16">
        <f t="shared" si="50"/>
        <v>0</v>
      </c>
      <c r="N63" s="2"/>
      <c r="O63" s="2"/>
    </row>
    <row r="64" spans="1:15" outlineLevel="2" x14ac:dyDescent="0.25">
      <c r="A64" s="5" t="s">
        <v>14</v>
      </c>
      <c r="B64" s="5" t="s">
        <v>140</v>
      </c>
      <c r="C64" s="7" t="s">
        <v>139</v>
      </c>
      <c r="D64" s="7"/>
      <c r="E64" s="6" t="s">
        <v>45</v>
      </c>
      <c r="F64" s="16">
        <v>75.8</v>
      </c>
      <c r="G64" s="17"/>
      <c r="H64" s="17"/>
      <c r="I64" s="15">
        <f t="shared" si="47"/>
        <v>0</v>
      </c>
      <c r="J64" s="15">
        <f t="shared" si="48"/>
        <v>0</v>
      </c>
      <c r="K64" s="15">
        <f t="shared" si="49"/>
        <v>0</v>
      </c>
      <c r="L64" s="16">
        <f t="shared" si="50"/>
        <v>0</v>
      </c>
      <c r="N64" s="2"/>
      <c r="O64" s="2"/>
    </row>
    <row r="65" spans="1:15" s="86" customFormat="1" outlineLevel="2" x14ac:dyDescent="0.25">
      <c r="A65" s="83" t="s">
        <v>14</v>
      </c>
      <c r="B65" s="83" t="s">
        <v>138</v>
      </c>
      <c r="C65" s="84" t="s">
        <v>137</v>
      </c>
      <c r="D65" s="84"/>
      <c r="E65" s="85"/>
      <c r="F65" s="82"/>
      <c r="G65" s="82"/>
      <c r="H65" s="82"/>
      <c r="I65" s="82"/>
      <c r="J65" s="82"/>
      <c r="K65" s="82"/>
      <c r="L65" s="82"/>
      <c r="N65" s="87"/>
      <c r="O65" s="87"/>
    </row>
    <row r="66" spans="1:15" outlineLevel="2" x14ac:dyDescent="0.25">
      <c r="A66" s="5" t="s">
        <v>14</v>
      </c>
      <c r="B66" s="5" t="s">
        <v>136</v>
      </c>
      <c r="C66" s="7" t="s">
        <v>56</v>
      </c>
      <c r="D66" s="7"/>
      <c r="E66" s="6" t="s">
        <v>45</v>
      </c>
      <c r="F66" s="16">
        <v>0.55000000000000004</v>
      </c>
      <c r="G66" s="17"/>
      <c r="H66" s="17"/>
      <c r="I66" s="15">
        <f t="shared" ref="I66:I67" si="51">H66+G66</f>
        <v>0</v>
      </c>
      <c r="J66" s="15">
        <f t="shared" ref="J66:J67" si="52">$F66*G66</f>
        <v>0</v>
      </c>
      <c r="K66" s="15">
        <f t="shared" ref="K66:K67" si="53">$F66*H66</f>
        <v>0</v>
      </c>
      <c r="L66" s="16">
        <f t="shared" ref="L66:L67" si="54">K66+J66</f>
        <v>0</v>
      </c>
      <c r="N66" s="2"/>
      <c r="O66" s="2"/>
    </row>
    <row r="67" spans="1:15" outlineLevel="2" x14ac:dyDescent="0.25">
      <c r="A67" s="5" t="s">
        <v>14</v>
      </c>
      <c r="B67" s="5" t="s">
        <v>135</v>
      </c>
      <c r="C67" s="7" t="s">
        <v>134</v>
      </c>
      <c r="D67" s="7"/>
      <c r="E67" s="6" t="s">
        <v>45</v>
      </c>
      <c r="F67" s="16">
        <v>17.95</v>
      </c>
      <c r="G67" s="17"/>
      <c r="H67" s="17"/>
      <c r="I67" s="15">
        <f t="shared" si="51"/>
        <v>0</v>
      </c>
      <c r="J67" s="15">
        <f t="shared" si="52"/>
        <v>0</v>
      </c>
      <c r="K67" s="15">
        <f t="shared" si="53"/>
        <v>0</v>
      </c>
      <c r="L67" s="16">
        <f t="shared" si="54"/>
        <v>0</v>
      </c>
      <c r="N67" s="2"/>
      <c r="O67" s="2"/>
    </row>
    <row r="68" spans="1:15" s="86" customFormat="1" outlineLevel="2" x14ac:dyDescent="0.25">
      <c r="A68" s="83" t="s">
        <v>14</v>
      </c>
      <c r="B68" s="83" t="s">
        <v>133</v>
      </c>
      <c r="C68" s="84" t="s">
        <v>132</v>
      </c>
      <c r="D68" s="84"/>
      <c r="E68" s="85"/>
      <c r="F68" s="82"/>
      <c r="G68" s="82"/>
      <c r="H68" s="82"/>
      <c r="I68" s="82"/>
      <c r="J68" s="82"/>
      <c r="K68" s="82"/>
      <c r="L68" s="82"/>
      <c r="N68" s="87"/>
      <c r="O68" s="87"/>
    </row>
    <row r="69" spans="1:15" outlineLevel="2" x14ac:dyDescent="0.25">
      <c r="A69" s="5" t="s">
        <v>14</v>
      </c>
      <c r="B69" s="5" t="s">
        <v>131</v>
      </c>
      <c r="C69" s="7" t="s">
        <v>52</v>
      </c>
      <c r="D69" s="7"/>
      <c r="E69" s="6" t="s">
        <v>45</v>
      </c>
      <c r="F69" s="16">
        <v>1.25</v>
      </c>
      <c r="G69" s="17"/>
      <c r="H69" s="17"/>
      <c r="I69" s="15">
        <f t="shared" ref="I69:I71" si="55">H69+G69</f>
        <v>0</v>
      </c>
      <c r="J69" s="15">
        <f t="shared" ref="J69:J71" si="56">$F69*G69</f>
        <v>0</v>
      </c>
      <c r="K69" s="15">
        <f t="shared" ref="K69:K71" si="57">$F69*H69</f>
        <v>0</v>
      </c>
      <c r="L69" s="16">
        <f t="shared" ref="L69:L71" si="58">K69+J69</f>
        <v>0</v>
      </c>
      <c r="N69" s="2"/>
      <c r="O69" s="2"/>
    </row>
    <row r="70" spans="1:15" outlineLevel="2" x14ac:dyDescent="0.25">
      <c r="A70" s="5" t="s">
        <v>14</v>
      </c>
      <c r="B70" s="5" t="s">
        <v>130</v>
      </c>
      <c r="C70" s="7" t="s">
        <v>63</v>
      </c>
      <c r="D70" s="7"/>
      <c r="E70" s="6" t="s">
        <v>45</v>
      </c>
      <c r="F70" s="16">
        <v>1.38</v>
      </c>
      <c r="G70" s="17"/>
      <c r="H70" s="17"/>
      <c r="I70" s="15">
        <f t="shared" si="55"/>
        <v>0</v>
      </c>
      <c r="J70" s="15">
        <f t="shared" si="56"/>
        <v>0</v>
      </c>
      <c r="K70" s="15">
        <f t="shared" si="57"/>
        <v>0</v>
      </c>
      <c r="L70" s="16">
        <f t="shared" si="58"/>
        <v>0</v>
      </c>
      <c r="N70" s="2"/>
      <c r="O70" s="2"/>
    </row>
    <row r="71" spans="1:15" outlineLevel="2" x14ac:dyDescent="0.25">
      <c r="A71" s="5" t="s">
        <v>14</v>
      </c>
      <c r="B71" s="5" t="s">
        <v>129</v>
      </c>
      <c r="C71" s="7" t="s">
        <v>128</v>
      </c>
      <c r="D71" s="7"/>
      <c r="E71" s="6" t="s">
        <v>45</v>
      </c>
      <c r="F71" s="16">
        <v>22.04</v>
      </c>
      <c r="G71" s="17"/>
      <c r="H71" s="17"/>
      <c r="I71" s="15">
        <f t="shared" si="55"/>
        <v>0</v>
      </c>
      <c r="J71" s="15">
        <f t="shared" si="56"/>
        <v>0</v>
      </c>
      <c r="K71" s="15">
        <f t="shared" si="57"/>
        <v>0</v>
      </c>
      <c r="L71" s="16">
        <f t="shared" si="58"/>
        <v>0</v>
      </c>
      <c r="N71" s="2"/>
      <c r="O71" s="2"/>
    </row>
    <row r="72" spans="1:15" s="86" customFormat="1" outlineLevel="2" x14ac:dyDescent="0.25">
      <c r="A72" s="83" t="s">
        <v>14</v>
      </c>
      <c r="B72" s="83" t="s">
        <v>127</v>
      </c>
      <c r="C72" s="84" t="s">
        <v>126</v>
      </c>
      <c r="D72" s="84"/>
      <c r="E72" s="85"/>
      <c r="F72" s="82"/>
      <c r="G72" s="82"/>
      <c r="H72" s="82"/>
      <c r="I72" s="82"/>
      <c r="J72" s="82"/>
      <c r="K72" s="82"/>
      <c r="L72" s="82"/>
      <c r="N72" s="87"/>
      <c r="O72" s="87"/>
    </row>
    <row r="73" spans="1:15" outlineLevel="2" x14ac:dyDescent="0.25">
      <c r="A73" s="5" t="s">
        <v>14</v>
      </c>
      <c r="B73" s="5" t="s">
        <v>125</v>
      </c>
      <c r="C73" s="7" t="s">
        <v>52</v>
      </c>
      <c r="D73" s="7"/>
      <c r="E73" s="6" t="s">
        <v>45</v>
      </c>
      <c r="F73" s="16">
        <v>2</v>
      </c>
      <c r="G73" s="17"/>
      <c r="H73" s="17"/>
      <c r="I73" s="15">
        <f t="shared" ref="I73:I75" si="59">H73+G73</f>
        <v>0</v>
      </c>
      <c r="J73" s="15">
        <f t="shared" ref="J73:J75" si="60">$F73*G73</f>
        <v>0</v>
      </c>
      <c r="K73" s="15">
        <f t="shared" ref="K73:K75" si="61">$F73*H73</f>
        <v>0</v>
      </c>
      <c r="L73" s="16">
        <f t="shared" ref="L73:L75" si="62">K73+J73</f>
        <v>0</v>
      </c>
      <c r="N73" s="2"/>
      <c r="O73" s="2"/>
    </row>
    <row r="74" spans="1:15" outlineLevel="2" x14ac:dyDescent="0.25">
      <c r="A74" s="5" t="s">
        <v>14</v>
      </c>
      <c r="B74" s="5" t="s">
        <v>124</v>
      </c>
      <c r="C74" s="7" t="s">
        <v>63</v>
      </c>
      <c r="D74" s="7"/>
      <c r="E74" s="6" t="s">
        <v>45</v>
      </c>
      <c r="F74" s="16">
        <v>5.52</v>
      </c>
      <c r="G74" s="17"/>
      <c r="H74" s="17"/>
      <c r="I74" s="15">
        <f t="shared" si="59"/>
        <v>0</v>
      </c>
      <c r="J74" s="15">
        <f t="shared" si="60"/>
        <v>0</v>
      </c>
      <c r="K74" s="15">
        <f t="shared" si="61"/>
        <v>0</v>
      </c>
      <c r="L74" s="16">
        <f t="shared" si="62"/>
        <v>0</v>
      </c>
      <c r="N74" s="2"/>
      <c r="O74" s="2"/>
    </row>
    <row r="75" spans="1:15" outlineLevel="2" x14ac:dyDescent="0.25">
      <c r="A75" s="5" t="s">
        <v>14</v>
      </c>
      <c r="B75" s="5" t="s">
        <v>123</v>
      </c>
      <c r="C75" s="7" t="s">
        <v>58</v>
      </c>
      <c r="D75" s="7"/>
      <c r="E75" s="6" t="s">
        <v>45</v>
      </c>
      <c r="F75" s="16">
        <v>37.200000000000003</v>
      </c>
      <c r="G75" s="17"/>
      <c r="H75" s="17"/>
      <c r="I75" s="15">
        <f t="shared" si="59"/>
        <v>0</v>
      </c>
      <c r="J75" s="15">
        <f t="shared" si="60"/>
        <v>0</v>
      </c>
      <c r="K75" s="15">
        <f t="shared" si="61"/>
        <v>0</v>
      </c>
      <c r="L75" s="16">
        <f t="shared" si="62"/>
        <v>0</v>
      </c>
      <c r="N75" s="2"/>
      <c r="O75" s="2"/>
    </row>
    <row r="76" spans="1:15" s="86" customFormat="1" outlineLevel="2" x14ac:dyDescent="0.25">
      <c r="A76" s="83" t="s">
        <v>14</v>
      </c>
      <c r="B76" s="83" t="s">
        <v>122</v>
      </c>
      <c r="C76" s="84" t="s">
        <v>121</v>
      </c>
      <c r="D76" s="84"/>
      <c r="E76" s="85"/>
      <c r="F76" s="82"/>
      <c r="G76" s="82"/>
      <c r="H76" s="82"/>
      <c r="I76" s="82"/>
      <c r="J76" s="82"/>
      <c r="K76" s="82"/>
      <c r="L76" s="82"/>
      <c r="N76" s="87"/>
      <c r="O76" s="87"/>
    </row>
    <row r="77" spans="1:15" outlineLevel="2" x14ac:dyDescent="0.25">
      <c r="A77" s="5" t="s">
        <v>14</v>
      </c>
      <c r="B77" s="5" t="s">
        <v>120</v>
      </c>
      <c r="C77" s="7" t="s">
        <v>52</v>
      </c>
      <c r="D77" s="7"/>
      <c r="E77" s="6" t="s">
        <v>45</v>
      </c>
      <c r="F77" s="16">
        <v>1</v>
      </c>
      <c r="G77" s="17"/>
      <c r="H77" s="17"/>
      <c r="I77" s="15">
        <f t="shared" ref="I77:I79" si="63">H77+G77</f>
        <v>0</v>
      </c>
      <c r="J77" s="15">
        <f t="shared" ref="J77:J79" si="64">$F77*G77</f>
        <v>0</v>
      </c>
      <c r="K77" s="15">
        <f t="shared" ref="K77:K79" si="65">$F77*H77</f>
        <v>0</v>
      </c>
      <c r="L77" s="16">
        <f t="shared" ref="L77:L79" si="66">K77+J77</f>
        <v>0</v>
      </c>
      <c r="N77" s="2"/>
      <c r="O77" s="2"/>
    </row>
    <row r="78" spans="1:15" outlineLevel="2" x14ac:dyDescent="0.25">
      <c r="A78" s="5" t="s">
        <v>14</v>
      </c>
      <c r="B78" s="5" t="s">
        <v>119</v>
      </c>
      <c r="C78" s="7" t="s">
        <v>63</v>
      </c>
      <c r="D78" s="7"/>
      <c r="E78" s="6" t="s">
        <v>45</v>
      </c>
      <c r="F78" s="16">
        <v>2.76</v>
      </c>
      <c r="G78" s="17"/>
      <c r="H78" s="17"/>
      <c r="I78" s="15">
        <f t="shared" si="63"/>
        <v>0</v>
      </c>
      <c r="J78" s="15">
        <f t="shared" si="64"/>
        <v>0</v>
      </c>
      <c r="K78" s="15">
        <f t="shared" si="65"/>
        <v>0</v>
      </c>
      <c r="L78" s="16">
        <f t="shared" si="66"/>
        <v>0</v>
      </c>
      <c r="N78" s="2"/>
      <c r="O78" s="2"/>
    </row>
    <row r="79" spans="1:15" outlineLevel="2" x14ac:dyDescent="0.25">
      <c r="A79" s="5" t="s">
        <v>14</v>
      </c>
      <c r="B79" s="5" t="s">
        <v>118</v>
      </c>
      <c r="C79" s="7" t="s">
        <v>47</v>
      </c>
      <c r="D79" s="7"/>
      <c r="E79" s="6" t="s">
        <v>45</v>
      </c>
      <c r="F79" s="16">
        <v>19.3</v>
      </c>
      <c r="G79" s="17"/>
      <c r="H79" s="17"/>
      <c r="I79" s="15">
        <f t="shared" si="63"/>
        <v>0</v>
      </c>
      <c r="J79" s="15">
        <f t="shared" si="64"/>
        <v>0</v>
      </c>
      <c r="K79" s="15">
        <f t="shared" si="65"/>
        <v>0</v>
      </c>
      <c r="L79" s="16">
        <f t="shared" si="66"/>
        <v>0</v>
      </c>
      <c r="N79" s="2"/>
      <c r="O79" s="2"/>
    </row>
    <row r="80" spans="1:15" s="86" customFormat="1" outlineLevel="2" x14ac:dyDescent="0.25">
      <c r="A80" s="83" t="s">
        <v>14</v>
      </c>
      <c r="B80" s="83" t="s">
        <v>117</v>
      </c>
      <c r="C80" s="84" t="s">
        <v>116</v>
      </c>
      <c r="D80" s="84"/>
      <c r="E80" s="85"/>
      <c r="F80" s="82"/>
      <c r="G80" s="82"/>
      <c r="H80" s="82"/>
      <c r="I80" s="82"/>
      <c r="J80" s="82"/>
      <c r="K80" s="82"/>
      <c r="L80" s="82"/>
      <c r="N80" s="87"/>
      <c r="O80" s="87"/>
    </row>
    <row r="81" spans="1:15" outlineLevel="2" x14ac:dyDescent="0.25">
      <c r="A81" s="5" t="s">
        <v>14</v>
      </c>
      <c r="B81" s="5" t="s">
        <v>115</v>
      </c>
      <c r="C81" s="7" t="s">
        <v>52</v>
      </c>
      <c r="D81" s="7"/>
      <c r="E81" s="6" t="s">
        <v>45</v>
      </c>
      <c r="F81" s="16">
        <v>1.25</v>
      </c>
      <c r="G81" s="17"/>
      <c r="H81" s="17"/>
      <c r="I81" s="15">
        <f t="shared" ref="I81:I83" si="67">H81+G81</f>
        <v>0</v>
      </c>
      <c r="J81" s="15">
        <f t="shared" ref="J81:J83" si="68">$F81*G81</f>
        <v>0</v>
      </c>
      <c r="K81" s="15">
        <f t="shared" ref="K81:K83" si="69">$F81*H81</f>
        <v>0</v>
      </c>
      <c r="L81" s="16">
        <f t="shared" ref="L81:L83" si="70">K81+J81</f>
        <v>0</v>
      </c>
      <c r="N81" s="2"/>
      <c r="O81" s="2"/>
    </row>
    <row r="82" spans="1:15" outlineLevel="2" x14ac:dyDescent="0.25">
      <c r="A82" s="5" t="s">
        <v>14</v>
      </c>
      <c r="B82" s="5" t="s">
        <v>114</v>
      </c>
      <c r="C82" s="7" t="s">
        <v>63</v>
      </c>
      <c r="D82" s="7"/>
      <c r="E82" s="6" t="s">
        <v>45</v>
      </c>
      <c r="F82" s="16">
        <v>2.76</v>
      </c>
      <c r="G82" s="17"/>
      <c r="H82" s="17"/>
      <c r="I82" s="15">
        <f t="shared" si="67"/>
        <v>0</v>
      </c>
      <c r="J82" s="15">
        <f t="shared" si="68"/>
        <v>0</v>
      </c>
      <c r="K82" s="15">
        <f t="shared" si="69"/>
        <v>0</v>
      </c>
      <c r="L82" s="16">
        <f t="shared" si="70"/>
        <v>0</v>
      </c>
      <c r="N82" s="2"/>
      <c r="O82" s="2"/>
    </row>
    <row r="83" spans="1:15" outlineLevel="2" x14ac:dyDescent="0.25">
      <c r="A83" s="5" t="s">
        <v>14</v>
      </c>
      <c r="B83" s="5" t="s">
        <v>113</v>
      </c>
      <c r="C83" s="7" t="s">
        <v>60</v>
      </c>
      <c r="D83" s="7"/>
      <c r="E83" s="6" t="s">
        <v>45</v>
      </c>
      <c r="F83" s="16">
        <v>24.66</v>
      </c>
      <c r="G83" s="17"/>
      <c r="H83" s="17"/>
      <c r="I83" s="15">
        <f t="shared" si="67"/>
        <v>0</v>
      </c>
      <c r="J83" s="15">
        <f t="shared" si="68"/>
        <v>0</v>
      </c>
      <c r="K83" s="15">
        <f t="shared" si="69"/>
        <v>0</v>
      </c>
      <c r="L83" s="16">
        <f t="shared" si="70"/>
        <v>0</v>
      </c>
      <c r="N83" s="2"/>
      <c r="O83" s="2"/>
    </row>
    <row r="84" spans="1:15" s="86" customFormat="1" outlineLevel="2" x14ac:dyDescent="0.25">
      <c r="A84" s="83" t="s">
        <v>14</v>
      </c>
      <c r="B84" s="83" t="s">
        <v>112</v>
      </c>
      <c r="C84" s="84" t="s">
        <v>111</v>
      </c>
      <c r="D84" s="84"/>
      <c r="E84" s="85"/>
      <c r="F84" s="82"/>
      <c r="G84" s="82"/>
      <c r="H84" s="82"/>
      <c r="I84" s="82"/>
      <c r="J84" s="82"/>
      <c r="K84" s="82"/>
      <c r="L84" s="82"/>
      <c r="N84" s="87"/>
      <c r="O84" s="87"/>
    </row>
    <row r="85" spans="1:15" outlineLevel="2" x14ac:dyDescent="0.25">
      <c r="A85" s="5" t="s">
        <v>14</v>
      </c>
      <c r="B85" s="5" t="s">
        <v>110</v>
      </c>
      <c r="C85" s="7" t="s">
        <v>52</v>
      </c>
      <c r="D85" s="7"/>
      <c r="E85" s="6" t="s">
        <v>45</v>
      </c>
      <c r="F85" s="16">
        <v>4</v>
      </c>
      <c r="G85" s="17"/>
      <c r="H85" s="17"/>
      <c r="I85" s="15">
        <f t="shared" ref="I85:I86" si="71">H85+G85</f>
        <v>0</v>
      </c>
      <c r="J85" s="15">
        <f t="shared" ref="J85:J86" si="72">$F85*G85</f>
        <v>0</v>
      </c>
      <c r="K85" s="15">
        <f t="shared" ref="K85:K86" si="73">$F85*H85</f>
        <v>0</v>
      </c>
      <c r="L85" s="16">
        <f t="shared" ref="L85:L86" si="74">K85+J85</f>
        <v>0</v>
      </c>
      <c r="N85" s="2"/>
      <c r="O85" s="2"/>
    </row>
    <row r="86" spans="1:15" outlineLevel="2" x14ac:dyDescent="0.25">
      <c r="A86" s="5" t="s">
        <v>14</v>
      </c>
      <c r="B86" s="5" t="s">
        <v>109</v>
      </c>
      <c r="C86" s="7" t="s">
        <v>49</v>
      </c>
      <c r="D86" s="7"/>
      <c r="E86" s="6" t="s">
        <v>45</v>
      </c>
      <c r="F86" s="16">
        <v>57.84</v>
      </c>
      <c r="G86" s="17"/>
      <c r="H86" s="17"/>
      <c r="I86" s="15">
        <f t="shared" si="71"/>
        <v>0</v>
      </c>
      <c r="J86" s="15">
        <f t="shared" si="72"/>
        <v>0</v>
      </c>
      <c r="K86" s="15">
        <f t="shared" si="73"/>
        <v>0</v>
      </c>
      <c r="L86" s="16">
        <f t="shared" si="74"/>
        <v>0</v>
      </c>
      <c r="N86" s="2"/>
      <c r="O86" s="2"/>
    </row>
    <row r="87" spans="1:15" s="86" customFormat="1" outlineLevel="2" x14ac:dyDescent="0.25">
      <c r="A87" s="83" t="s">
        <v>14</v>
      </c>
      <c r="B87" s="83" t="s">
        <v>108</v>
      </c>
      <c r="C87" s="84" t="s">
        <v>107</v>
      </c>
      <c r="D87" s="84"/>
      <c r="E87" s="85"/>
      <c r="F87" s="82"/>
      <c r="G87" s="82"/>
      <c r="H87" s="82"/>
      <c r="I87" s="82"/>
      <c r="J87" s="82"/>
      <c r="K87" s="82"/>
      <c r="L87" s="82"/>
      <c r="N87" s="87"/>
      <c r="O87" s="87"/>
    </row>
    <row r="88" spans="1:15" outlineLevel="2" x14ac:dyDescent="0.25">
      <c r="A88" s="5" t="s">
        <v>14</v>
      </c>
      <c r="B88" s="5" t="s">
        <v>106</v>
      </c>
      <c r="C88" s="7" t="s">
        <v>52</v>
      </c>
      <c r="D88" s="7"/>
      <c r="E88" s="6" t="s">
        <v>45</v>
      </c>
      <c r="F88" s="16">
        <v>1</v>
      </c>
      <c r="G88" s="17"/>
      <c r="H88" s="17"/>
      <c r="I88" s="15">
        <f t="shared" ref="I88:I90" si="75">H88+G88</f>
        <v>0</v>
      </c>
      <c r="J88" s="15">
        <f t="shared" ref="J88:J90" si="76">$F88*G88</f>
        <v>0</v>
      </c>
      <c r="K88" s="15">
        <f t="shared" ref="K88:K90" si="77">$F88*H88</f>
        <v>0</v>
      </c>
      <c r="L88" s="16">
        <f t="shared" ref="L88:L90" si="78">K88+J88</f>
        <v>0</v>
      </c>
      <c r="N88" s="2"/>
      <c r="O88" s="2"/>
    </row>
    <row r="89" spans="1:15" outlineLevel="2" x14ac:dyDescent="0.25">
      <c r="A89" s="5" t="s">
        <v>14</v>
      </c>
      <c r="B89" s="5" t="s">
        <v>105</v>
      </c>
      <c r="C89" s="7" t="s">
        <v>63</v>
      </c>
      <c r="D89" s="7"/>
      <c r="E89" s="6" t="s">
        <v>45</v>
      </c>
      <c r="F89" s="16">
        <v>1.38</v>
      </c>
      <c r="G89" s="17"/>
      <c r="H89" s="17"/>
      <c r="I89" s="15">
        <f t="shared" si="75"/>
        <v>0</v>
      </c>
      <c r="J89" s="15">
        <f t="shared" si="76"/>
        <v>0</v>
      </c>
      <c r="K89" s="15">
        <f t="shared" si="77"/>
        <v>0</v>
      </c>
      <c r="L89" s="16">
        <f t="shared" si="78"/>
        <v>0</v>
      </c>
      <c r="N89" s="2"/>
      <c r="O89" s="2"/>
    </row>
    <row r="90" spans="1:15" outlineLevel="2" x14ac:dyDescent="0.25">
      <c r="A90" s="5" t="s">
        <v>14</v>
      </c>
      <c r="B90" s="5" t="s">
        <v>104</v>
      </c>
      <c r="C90" s="7" t="s">
        <v>59</v>
      </c>
      <c r="D90" s="7"/>
      <c r="E90" s="6" t="s">
        <v>45</v>
      </c>
      <c r="F90" s="16">
        <v>15.16</v>
      </c>
      <c r="G90" s="17"/>
      <c r="H90" s="17"/>
      <c r="I90" s="15">
        <f t="shared" si="75"/>
        <v>0</v>
      </c>
      <c r="J90" s="15">
        <f t="shared" si="76"/>
        <v>0</v>
      </c>
      <c r="K90" s="15">
        <f t="shared" si="77"/>
        <v>0</v>
      </c>
      <c r="L90" s="16">
        <f t="shared" si="78"/>
        <v>0</v>
      </c>
      <c r="N90" s="2"/>
      <c r="O90" s="2"/>
    </row>
    <row r="91" spans="1:15" s="86" customFormat="1" outlineLevel="2" x14ac:dyDescent="0.25">
      <c r="A91" s="83" t="s">
        <v>14</v>
      </c>
      <c r="B91" s="83" t="s">
        <v>103</v>
      </c>
      <c r="C91" s="84" t="s">
        <v>102</v>
      </c>
      <c r="D91" s="84"/>
      <c r="E91" s="85"/>
      <c r="F91" s="82"/>
      <c r="G91" s="82"/>
      <c r="H91" s="82"/>
      <c r="I91" s="82"/>
      <c r="J91" s="82"/>
      <c r="K91" s="82"/>
      <c r="L91" s="82"/>
      <c r="N91" s="87"/>
      <c r="O91" s="87"/>
    </row>
    <row r="92" spans="1:15" outlineLevel="2" x14ac:dyDescent="0.25">
      <c r="A92" s="5" t="s">
        <v>14</v>
      </c>
      <c r="B92" s="5" t="s">
        <v>101</v>
      </c>
      <c r="C92" s="7" t="s">
        <v>52</v>
      </c>
      <c r="D92" s="7"/>
      <c r="E92" s="6" t="s">
        <v>45</v>
      </c>
      <c r="F92" s="16">
        <v>2</v>
      </c>
      <c r="G92" s="17"/>
      <c r="H92" s="17"/>
      <c r="I92" s="15">
        <f t="shared" ref="I92:I93" si="79">H92+G92</f>
        <v>0</v>
      </c>
      <c r="J92" s="15">
        <f t="shared" ref="J92:J93" si="80">$F92*G92</f>
        <v>0</v>
      </c>
      <c r="K92" s="15">
        <f t="shared" ref="K92:K93" si="81">$F92*H92</f>
        <v>0</v>
      </c>
      <c r="L92" s="16">
        <f t="shared" ref="L92:L93" si="82">K92+J92</f>
        <v>0</v>
      </c>
      <c r="N92" s="2"/>
      <c r="O92" s="2"/>
    </row>
    <row r="93" spans="1:15" outlineLevel="2" x14ac:dyDescent="0.25">
      <c r="A93" s="5" t="s">
        <v>14</v>
      </c>
      <c r="B93" s="5" t="s">
        <v>100</v>
      </c>
      <c r="C93" s="7" t="s">
        <v>49</v>
      </c>
      <c r="D93" s="7"/>
      <c r="E93" s="6" t="s">
        <v>45</v>
      </c>
      <c r="F93" s="16">
        <v>28.92</v>
      </c>
      <c r="G93" s="17"/>
      <c r="H93" s="17"/>
      <c r="I93" s="15">
        <f t="shared" si="79"/>
        <v>0</v>
      </c>
      <c r="J93" s="15">
        <f t="shared" si="80"/>
        <v>0</v>
      </c>
      <c r="K93" s="15">
        <f t="shared" si="81"/>
        <v>0</v>
      </c>
      <c r="L93" s="16">
        <f t="shared" si="82"/>
        <v>0</v>
      </c>
      <c r="N93" s="2"/>
      <c r="O93" s="2"/>
    </row>
    <row r="94" spans="1:15" s="86" customFormat="1" outlineLevel="2" x14ac:dyDescent="0.25">
      <c r="A94" s="83" t="s">
        <v>14</v>
      </c>
      <c r="B94" s="83" t="s">
        <v>99</v>
      </c>
      <c r="C94" s="84" t="s">
        <v>98</v>
      </c>
      <c r="D94" s="84"/>
      <c r="E94" s="85"/>
      <c r="F94" s="82"/>
      <c r="G94" s="82"/>
      <c r="H94" s="82"/>
      <c r="I94" s="82"/>
      <c r="J94" s="82"/>
      <c r="K94" s="82"/>
      <c r="L94" s="82"/>
      <c r="N94" s="87"/>
      <c r="O94" s="87"/>
    </row>
    <row r="95" spans="1:15" outlineLevel="2" x14ac:dyDescent="0.25">
      <c r="A95" s="5" t="s">
        <v>14</v>
      </c>
      <c r="B95" s="5" t="s">
        <v>97</v>
      </c>
      <c r="C95" s="7" t="s">
        <v>52</v>
      </c>
      <c r="D95" s="7"/>
      <c r="E95" s="6" t="s">
        <v>45</v>
      </c>
      <c r="F95" s="16">
        <v>1</v>
      </c>
      <c r="G95" s="17"/>
      <c r="H95" s="17"/>
      <c r="I95" s="15">
        <f t="shared" ref="I95:I97" si="83">H95+G95</f>
        <v>0</v>
      </c>
      <c r="J95" s="15">
        <f t="shared" ref="J95:J97" si="84">$F95*G95</f>
        <v>0</v>
      </c>
      <c r="K95" s="15">
        <f t="shared" ref="K95:K97" si="85">$F95*H95</f>
        <v>0</v>
      </c>
      <c r="L95" s="16">
        <f t="shared" ref="L95:L97" si="86">K95+J95</f>
        <v>0</v>
      </c>
      <c r="N95" s="2"/>
      <c r="O95" s="2"/>
    </row>
    <row r="96" spans="1:15" outlineLevel="2" x14ac:dyDescent="0.25">
      <c r="A96" s="5" t="s">
        <v>14</v>
      </c>
      <c r="B96" s="5" t="s">
        <v>96</v>
      </c>
      <c r="C96" s="7" t="s">
        <v>63</v>
      </c>
      <c r="D96" s="7"/>
      <c r="E96" s="6" t="s">
        <v>45</v>
      </c>
      <c r="F96" s="16">
        <v>1.38</v>
      </c>
      <c r="G96" s="17"/>
      <c r="H96" s="17"/>
      <c r="I96" s="15">
        <f t="shared" si="83"/>
        <v>0</v>
      </c>
      <c r="J96" s="15">
        <f t="shared" si="84"/>
        <v>0</v>
      </c>
      <c r="K96" s="15">
        <f t="shared" si="85"/>
        <v>0</v>
      </c>
      <c r="L96" s="16">
        <f t="shared" si="86"/>
        <v>0</v>
      </c>
      <c r="N96" s="2"/>
      <c r="O96" s="2"/>
    </row>
    <row r="97" spans="1:15" outlineLevel="2" x14ac:dyDescent="0.25">
      <c r="A97" s="5" t="s">
        <v>14</v>
      </c>
      <c r="B97" s="5" t="s">
        <v>95</v>
      </c>
      <c r="C97" s="7" t="s">
        <v>94</v>
      </c>
      <c r="D97" s="7"/>
      <c r="E97" s="6" t="s">
        <v>45</v>
      </c>
      <c r="F97" s="16">
        <v>16.82</v>
      </c>
      <c r="G97" s="17"/>
      <c r="H97" s="17"/>
      <c r="I97" s="15">
        <f t="shared" si="83"/>
        <v>0</v>
      </c>
      <c r="J97" s="15">
        <f t="shared" si="84"/>
        <v>0</v>
      </c>
      <c r="K97" s="15">
        <f t="shared" si="85"/>
        <v>0</v>
      </c>
      <c r="L97" s="16">
        <f t="shared" si="86"/>
        <v>0</v>
      </c>
      <c r="N97" s="2"/>
      <c r="O97" s="2"/>
    </row>
    <row r="98" spans="1:15" s="86" customFormat="1" outlineLevel="2" x14ac:dyDescent="0.25">
      <c r="A98" s="83" t="s">
        <v>14</v>
      </c>
      <c r="B98" s="83" t="s">
        <v>93</v>
      </c>
      <c r="C98" s="84" t="s">
        <v>92</v>
      </c>
      <c r="D98" s="84"/>
      <c r="E98" s="85"/>
      <c r="F98" s="82"/>
      <c r="G98" s="82"/>
      <c r="H98" s="82"/>
      <c r="I98" s="82"/>
      <c r="J98" s="82"/>
      <c r="K98" s="82"/>
      <c r="L98" s="82"/>
      <c r="N98" s="87"/>
      <c r="O98" s="87"/>
    </row>
    <row r="99" spans="1:15" outlineLevel="2" x14ac:dyDescent="0.25">
      <c r="A99" s="5" t="s">
        <v>14</v>
      </c>
      <c r="B99" s="5" t="s">
        <v>91</v>
      </c>
      <c r="C99" s="7" t="s">
        <v>52</v>
      </c>
      <c r="D99" s="7"/>
      <c r="E99" s="6" t="s">
        <v>45</v>
      </c>
      <c r="F99" s="16">
        <v>2.5</v>
      </c>
      <c r="G99" s="17"/>
      <c r="H99" s="17"/>
      <c r="I99" s="15">
        <f t="shared" ref="I99:I101" si="87">H99+G99</f>
        <v>0</v>
      </c>
      <c r="J99" s="15">
        <f t="shared" ref="J99:J101" si="88">$F99*G99</f>
        <v>0</v>
      </c>
      <c r="K99" s="15">
        <f t="shared" ref="K99:K101" si="89">$F99*H99</f>
        <v>0</v>
      </c>
      <c r="L99" s="16">
        <f t="shared" ref="L99:L101" si="90">K99+J99</f>
        <v>0</v>
      </c>
      <c r="N99" s="2"/>
      <c r="O99" s="2"/>
    </row>
    <row r="100" spans="1:15" outlineLevel="2" x14ac:dyDescent="0.25">
      <c r="A100" s="5" t="s">
        <v>14</v>
      </c>
      <c r="B100" s="5" t="s">
        <v>90</v>
      </c>
      <c r="C100" s="7" t="s">
        <v>63</v>
      </c>
      <c r="D100" s="7"/>
      <c r="E100" s="6" t="s">
        <v>45</v>
      </c>
      <c r="F100" s="16">
        <v>2.76</v>
      </c>
      <c r="G100" s="17"/>
      <c r="H100" s="17"/>
      <c r="I100" s="15">
        <f t="shared" si="87"/>
        <v>0</v>
      </c>
      <c r="J100" s="15">
        <f t="shared" si="88"/>
        <v>0</v>
      </c>
      <c r="K100" s="15">
        <f t="shared" si="89"/>
        <v>0</v>
      </c>
      <c r="L100" s="16">
        <f t="shared" si="90"/>
        <v>0</v>
      </c>
      <c r="N100" s="2"/>
      <c r="O100" s="2"/>
    </row>
    <row r="101" spans="1:15" outlineLevel="2" x14ac:dyDescent="0.25">
      <c r="A101" s="5" t="s">
        <v>14</v>
      </c>
      <c r="B101" s="5" t="s">
        <v>89</v>
      </c>
      <c r="C101" s="7" t="s">
        <v>55</v>
      </c>
      <c r="D101" s="7"/>
      <c r="E101" s="6" t="s">
        <v>45</v>
      </c>
      <c r="F101" s="16">
        <v>34.44</v>
      </c>
      <c r="G101" s="17"/>
      <c r="H101" s="17"/>
      <c r="I101" s="15">
        <f t="shared" si="87"/>
        <v>0</v>
      </c>
      <c r="J101" s="15">
        <f t="shared" si="88"/>
        <v>0</v>
      </c>
      <c r="K101" s="15">
        <f t="shared" si="89"/>
        <v>0</v>
      </c>
      <c r="L101" s="16">
        <f t="shared" si="90"/>
        <v>0</v>
      </c>
      <c r="N101" s="2"/>
      <c r="O101" s="2"/>
    </row>
    <row r="102" spans="1:15" s="86" customFormat="1" outlineLevel="2" x14ac:dyDescent="0.25">
      <c r="A102" s="83" t="s">
        <v>14</v>
      </c>
      <c r="B102" s="83" t="s">
        <v>88</v>
      </c>
      <c r="C102" s="84" t="s">
        <v>87</v>
      </c>
      <c r="D102" s="84"/>
      <c r="E102" s="85"/>
      <c r="F102" s="82"/>
      <c r="G102" s="82"/>
      <c r="H102" s="82"/>
      <c r="I102" s="82"/>
      <c r="J102" s="82"/>
      <c r="K102" s="82"/>
      <c r="L102" s="82"/>
      <c r="N102" s="87"/>
      <c r="O102" s="87"/>
    </row>
    <row r="103" spans="1:15" outlineLevel="2" x14ac:dyDescent="0.25">
      <c r="A103" s="5" t="s">
        <v>14</v>
      </c>
      <c r="B103" s="5" t="s">
        <v>86</v>
      </c>
      <c r="C103" s="7" t="s">
        <v>52</v>
      </c>
      <c r="D103" s="7"/>
      <c r="E103" s="6" t="s">
        <v>45</v>
      </c>
      <c r="F103" s="16">
        <v>1.25</v>
      </c>
      <c r="G103" s="17"/>
      <c r="H103" s="17"/>
      <c r="I103" s="15">
        <f t="shared" ref="I103:I104" si="91">H103+G103</f>
        <v>0</v>
      </c>
      <c r="J103" s="15">
        <f t="shared" ref="J103:J104" si="92">$F103*G103</f>
        <v>0</v>
      </c>
      <c r="K103" s="15">
        <f t="shared" ref="K103:K104" si="93">$F103*H103</f>
        <v>0</v>
      </c>
      <c r="L103" s="16">
        <f t="shared" ref="L103:L104" si="94">K103+J103</f>
        <v>0</v>
      </c>
      <c r="N103" s="2"/>
      <c r="O103" s="2"/>
    </row>
    <row r="104" spans="1:15" outlineLevel="2" x14ac:dyDescent="0.25">
      <c r="A104" s="5" t="s">
        <v>14</v>
      </c>
      <c r="B104" s="5" t="s">
        <v>85</v>
      </c>
      <c r="C104" s="7" t="s">
        <v>48</v>
      </c>
      <c r="D104" s="7"/>
      <c r="E104" s="6" t="s">
        <v>45</v>
      </c>
      <c r="F104" s="16">
        <v>17.920000000000002</v>
      </c>
      <c r="G104" s="17"/>
      <c r="H104" s="17"/>
      <c r="I104" s="15">
        <f t="shared" si="91"/>
        <v>0</v>
      </c>
      <c r="J104" s="15">
        <f t="shared" si="92"/>
        <v>0</v>
      </c>
      <c r="K104" s="15">
        <f t="shared" si="93"/>
        <v>0</v>
      </c>
      <c r="L104" s="16">
        <f t="shared" si="94"/>
        <v>0</v>
      </c>
      <c r="N104" s="2"/>
      <c r="O104" s="2"/>
    </row>
    <row r="105" spans="1:15" s="86" customFormat="1" outlineLevel="2" x14ac:dyDescent="0.25">
      <c r="A105" s="83" t="s">
        <v>14</v>
      </c>
      <c r="B105" s="83" t="s">
        <v>84</v>
      </c>
      <c r="C105" s="84" t="s">
        <v>83</v>
      </c>
      <c r="D105" s="84"/>
      <c r="E105" s="85"/>
      <c r="F105" s="82"/>
      <c r="G105" s="82"/>
      <c r="H105" s="82"/>
      <c r="I105" s="82"/>
      <c r="J105" s="82"/>
      <c r="K105" s="82"/>
      <c r="L105" s="82"/>
      <c r="N105" s="87"/>
      <c r="O105" s="87"/>
    </row>
    <row r="106" spans="1:15" outlineLevel="2" x14ac:dyDescent="0.25">
      <c r="A106" s="5" t="s">
        <v>14</v>
      </c>
      <c r="B106" s="5" t="s">
        <v>82</v>
      </c>
      <c r="C106" s="7" t="s">
        <v>52</v>
      </c>
      <c r="D106" s="7"/>
      <c r="E106" s="6" t="s">
        <v>45</v>
      </c>
      <c r="F106" s="16">
        <v>1</v>
      </c>
      <c r="G106" s="17"/>
      <c r="H106" s="17"/>
      <c r="I106" s="15">
        <f t="shared" ref="I106:I108" si="95">H106+G106</f>
        <v>0</v>
      </c>
      <c r="J106" s="15">
        <f t="shared" ref="J106:J108" si="96">$F106*G106</f>
        <v>0</v>
      </c>
      <c r="K106" s="15">
        <f t="shared" ref="K106:K108" si="97">$F106*H106</f>
        <v>0</v>
      </c>
      <c r="L106" s="16">
        <f t="shared" ref="L106:L108" si="98">K106+J106</f>
        <v>0</v>
      </c>
      <c r="N106" s="2"/>
      <c r="O106" s="2"/>
    </row>
    <row r="107" spans="1:15" outlineLevel="2" x14ac:dyDescent="0.25">
      <c r="A107" s="5" t="s">
        <v>14</v>
      </c>
      <c r="B107" s="5" t="s">
        <v>81</v>
      </c>
      <c r="C107" s="7" t="s">
        <v>63</v>
      </c>
      <c r="D107" s="7"/>
      <c r="E107" s="6" t="s">
        <v>45</v>
      </c>
      <c r="F107" s="16">
        <v>1.38</v>
      </c>
      <c r="G107" s="17"/>
      <c r="H107" s="17"/>
      <c r="I107" s="15">
        <f t="shared" si="95"/>
        <v>0</v>
      </c>
      <c r="J107" s="15">
        <f t="shared" si="96"/>
        <v>0</v>
      </c>
      <c r="K107" s="15">
        <f t="shared" si="97"/>
        <v>0</v>
      </c>
      <c r="L107" s="16">
        <f t="shared" si="98"/>
        <v>0</v>
      </c>
      <c r="N107" s="2"/>
      <c r="O107" s="2"/>
    </row>
    <row r="108" spans="1:15" outlineLevel="2" x14ac:dyDescent="0.25">
      <c r="A108" s="5" t="s">
        <v>14</v>
      </c>
      <c r="B108" s="5" t="s">
        <v>80</v>
      </c>
      <c r="C108" s="7" t="s">
        <v>79</v>
      </c>
      <c r="D108" s="7"/>
      <c r="E108" s="6" t="s">
        <v>45</v>
      </c>
      <c r="F108" s="16">
        <v>19.559999999999999</v>
      </c>
      <c r="G108" s="17"/>
      <c r="H108" s="17"/>
      <c r="I108" s="15">
        <f t="shared" si="95"/>
        <v>0</v>
      </c>
      <c r="J108" s="15">
        <f t="shared" si="96"/>
        <v>0</v>
      </c>
      <c r="K108" s="15">
        <f t="shared" si="97"/>
        <v>0</v>
      </c>
      <c r="L108" s="16">
        <f t="shared" si="98"/>
        <v>0</v>
      </c>
      <c r="N108" s="2"/>
      <c r="O108" s="2"/>
    </row>
    <row r="109" spans="1:15" s="86" customFormat="1" outlineLevel="2" x14ac:dyDescent="0.25">
      <c r="A109" s="83" t="s">
        <v>14</v>
      </c>
      <c r="B109" s="83" t="s">
        <v>78</v>
      </c>
      <c r="C109" s="84" t="s">
        <v>77</v>
      </c>
      <c r="D109" s="84"/>
      <c r="E109" s="85"/>
      <c r="F109" s="82"/>
      <c r="G109" s="82"/>
      <c r="H109" s="82"/>
      <c r="I109" s="82"/>
      <c r="J109" s="82"/>
      <c r="K109" s="82"/>
      <c r="L109" s="82"/>
      <c r="N109" s="87"/>
      <c r="O109" s="87"/>
    </row>
    <row r="110" spans="1:15" outlineLevel="2" x14ac:dyDescent="0.25">
      <c r="A110" s="5" t="s">
        <v>14</v>
      </c>
      <c r="B110" s="5" t="s">
        <v>76</v>
      </c>
      <c r="C110" s="7" t="s">
        <v>52</v>
      </c>
      <c r="D110" s="7"/>
      <c r="E110" s="6" t="s">
        <v>45</v>
      </c>
      <c r="F110" s="16">
        <v>1.25</v>
      </c>
      <c r="G110" s="17"/>
      <c r="H110" s="17"/>
      <c r="I110" s="15">
        <f t="shared" ref="I110:I111" si="99">H110+G110</f>
        <v>0</v>
      </c>
      <c r="J110" s="15">
        <f t="shared" ref="J110:J111" si="100">$F110*G110</f>
        <v>0</v>
      </c>
      <c r="K110" s="15">
        <f t="shared" ref="K110:K111" si="101">$F110*H110</f>
        <v>0</v>
      </c>
      <c r="L110" s="16">
        <f t="shared" ref="L110:L111" si="102">K110+J110</f>
        <v>0</v>
      </c>
      <c r="N110" s="2"/>
      <c r="O110" s="2"/>
    </row>
    <row r="111" spans="1:15" outlineLevel="2" x14ac:dyDescent="0.25">
      <c r="A111" s="5" t="s">
        <v>14</v>
      </c>
      <c r="B111" s="5" t="s">
        <v>75</v>
      </c>
      <c r="C111" s="7" t="s">
        <v>74</v>
      </c>
      <c r="D111" s="7"/>
      <c r="E111" s="6" t="s">
        <v>45</v>
      </c>
      <c r="F111" s="16">
        <v>21.22</v>
      </c>
      <c r="G111" s="17"/>
      <c r="H111" s="17"/>
      <c r="I111" s="15">
        <f t="shared" si="99"/>
        <v>0</v>
      </c>
      <c r="J111" s="15">
        <f t="shared" si="100"/>
        <v>0</v>
      </c>
      <c r="K111" s="15">
        <f t="shared" si="101"/>
        <v>0</v>
      </c>
      <c r="L111" s="16">
        <f t="shared" si="102"/>
        <v>0</v>
      </c>
      <c r="N111" s="2"/>
      <c r="O111" s="2"/>
    </row>
    <row r="112" spans="1:15" s="86" customFormat="1" outlineLevel="2" x14ac:dyDescent="0.25">
      <c r="A112" s="83" t="s">
        <v>14</v>
      </c>
      <c r="B112" s="83" t="s">
        <v>73</v>
      </c>
      <c r="C112" s="84" t="s">
        <v>72</v>
      </c>
      <c r="D112" s="84"/>
      <c r="E112" s="85"/>
      <c r="F112" s="82"/>
      <c r="G112" s="82"/>
      <c r="H112" s="82"/>
      <c r="I112" s="82"/>
      <c r="J112" s="82"/>
      <c r="K112" s="82"/>
      <c r="L112" s="82"/>
      <c r="N112" s="87"/>
      <c r="O112" s="87"/>
    </row>
    <row r="113" spans="1:15" outlineLevel="2" x14ac:dyDescent="0.25">
      <c r="A113" s="5" t="s">
        <v>14</v>
      </c>
      <c r="B113" s="5" t="s">
        <v>71</v>
      </c>
      <c r="C113" s="7" t="s">
        <v>50</v>
      </c>
      <c r="D113" s="7"/>
      <c r="E113" s="6" t="s">
        <v>45</v>
      </c>
      <c r="F113" s="16">
        <v>7.44</v>
      </c>
      <c r="G113" s="17"/>
      <c r="H113" s="17"/>
      <c r="I113" s="15">
        <f t="shared" ref="I113:I115" si="103">H113+G113</f>
        <v>0</v>
      </c>
      <c r="J113" s="15">
        <f t="shared" ref="J113:J115" si="104">$F113*G113</f>
        <v>0</v>
      </c>
      <c r="K113" s="15">
        <f t="shared" ref="K113:K115" si="105">$F113*H113</f>
        <v>0</v>
      </c>
      <c r="L113" s="16">
        <f t="shared" ref="L113:L115" si="106">K113+J113</f>
        <v>0</v>
      </c>
      <c r="N113" s="2"/>
      <c r="O113" s="2"/>
    </row>
    <row r="114" spans="1:15" outlineLevel="2" x14ac:dyDescent="0.25">
      <c r="A114" s="5" t="s">
        <v>14</v>
      </c>
      <c r="B114" s="5" t="s">
        <v>70</v>
      </c>
      <c r="C114" s="7" t="s">
        <v>69</v>
      </c>
      <c r="D114" s="7"/>
      <c r="E114" s="6" t="s">
        <v>45</v>
      </c>
      <c r="F114" s="16">
        <v>20.64</v>
      </c>
      <c r="G114" s="17"/>
      <c r="H114" s="17"/>
      <c r="I114" s="15">
        <f t="shared" si="103"/>
        <v>0</v>
      </c>
      <c r="J114" s="15">
        <f t="shared" si="104"/>
        <v>0</v>
      </c>
      <c r="K114" s="15">
        <f t="shared" si="105"/>
        <v>0</v>
      </c>
      <c r="L114" s="16">
        <f t="shared" si="106"/>
        <v>0</v>
      </c>
      <c r="N114" s="2"/>
      <c r="O114" s="2"/>
    </row>
    <row r="115" spans="1:15" outlineLevel="2" x14ac:dyDescent="0.25">
      <c r="A115" s="5" t="s">
        <v>14</v>
      </c>
      <c r="B115" s="5" t="s">
        <v>68</v>
      </c>
      <c r="C115" s="7" t="s">
        <v>59</v>
      </c>
      <c r="D115" s="7"/>
      <c r="E115" s="6" t="s">
        <v>45</v>
      </c>
      <c r="F115" s="16">
        <v>90.96</v>
      </c>
      <c r="G115" s="17"/>
      <c r="H115" s="17"/>
      <c r="I115" s="15">
        <f t="shared" si="103"/>
        <v>0</v>
      </c>
      <c r="J115" s="15">
        <f t="shared" si="104"/>
        <v>0</v>
      </c>
      <c r="K115" s="15">
        <f t="shared" si="105"/>
        <v>0</v>
      </c>
      <c r="L115" s="16">
        <f t="shared" si="106"/>
        <v>0</v>
      </c>
      <c r="N115" s="2"/>
      <c r="O115" s="2"/>
    </row>
    <row r="116" spans="1:15" outlineLevel="2" x14ac:dyDescent="0.25">
      <c r="A116" s="5" t="s">
        <v>14</v>
      </c>
      <c r="B116" s="5" t="s">
        <v>67</v>
      </c>
      <c r="C116" s="11" t="s">
        <v>66</v>
      </c>
      <c r="D116" s="11"/>
      <c r="E116" s="6"/>
      <c r="F116" s="16"/>
      <c r="G116" s="82"/>
      <c r="H116" s="82"/>
      <c r="I116" s="15"/>
      <c r="J116" s="15"/>
      <c r="K116" s="16"/>
      <c r="L116" s="16"/>
      <c r="N116" s="2"/>
      <c r="O116" s="2"/>
    </row>
    <row r="117" spans="1:15" ht="15" customHeight="1" outlineLevel="2" x14ac:dyDescent="0.25">
      <c r="A117" s="5" t="s">
        <v>14</v>
      </c>
      <c r="B117" s="5" t="s">
        <v>65</v>
      </c>
      <c r="C117" s="7" t="s">
        <v>52</v>
      </c>
      <c r="D117" s="7"/>
      <c r="E117" s="6" t="s">
        <v>45</v>
      </c>
      <c r="F117" s="16">
        <v>1.75</v>
      </c>
      <c r="G117" s="17"/>
      <c r="H117" s="17"/>
      <c r="I117" s="15">
        <f t="shared" ref="I117:I119" si="107">H117+G117</f>
        <v>0</v>
      </c>
      <c r="J117" s="15">
        <f t="shared" ref="J117:J119" si="108">$F117*G117</f>
        <v>0</v>
      </c>
      <c r="K117" s="15">
        <f t="shared" ref="K117:K119" si="109">$F117*H117</f>
        <v>0</v>
      </c>
      <c r="L117" s="16">
        <f t="shared" ref="L117:L119" si="110">K117+J117</f>
        <v>0</v>
      </c>
      <c r="N117" s="2"/>
      <c r="O117" s="2"/>
    </row>
    <row r="118" spans="1:15" outlineLevel="2" x14ac:dyDescent="0.25">
      <c r="A118" s="5" t="s">
        <v>14</v>
      </c>
      <c r="B118" s="5" t="s">
        <v>64</v>
      </c>
      <c r="C118" s="7" t="s">
        <v>63</v>
      </c>
      <c r="D118" s="7"/>
      <c r="E118" s="6" t="s">
        <v>45</v>
      </c>
      <c r="F118" s="16">
        <v>1.38</v>
      </c>
      <c r="G118" s="17"/>
      <c r="H118" s="17"/>
      <c r="I118" s="15">
        <f t="shared" si="107"/>
        <v>0</v>
      </c>
      <c r="J118" s="15">
        <f t="shared" si="108"/>
        <v>0</v>
      </c>
      <c r="K118" s="15">
        <f t="shared" si="109"/>
        <v>0</v>
      </c>
      <c r="L118" s="16">
        <f t="shared" si="110"/>
        <v>0</v>
      </c>
      <c r="N118" s="2"/>
      <c r="O118" s="2"/>
    </row>
    <row r="119" spans="1:15" outlineLevel="2" x14ac:dyDescent="0.25">
      <c r="A119" s="5" t="s">
        <v>14</v>
      </c>
      <c r="B119" s="5" t="s">
        <v>62</v>
      </c>
      <c r="C119" s="7" t="s">
        <v>61</v>
      </c>
      <c r="D119" s="7"/>
      <c r="E119" s="6" t="s">
        <v>45</v>
      </c>
      <c r="F119" s="16">
        <v>31.7</v>
      </c>
      <c r="G119" s="17"/>
      <c r="H119" s="17"/>
      <c r="I119" s="15">
        <f t="shared" si="107"/>
        <v>0</v>
      </c>
      <c r="J119" s="15">
        <f t="shared" si="108"/>
        <v>0</v>
      </c>
      <c r="K119" s="15">
        <f t="shared" si="109"/>
        <v>0</v>
      </c>
      <c r="L119" s="16">
        <f t="shared" si="110"/>
        <v>0</v>
      </c>
      <c r="N119" s="2"/>
      <c r="O119" s="2"/>
    </row>
    <row r="120" spans="1:15" x14ac:dyDescent="0.25">
      <c r="A120" s="162"/>
      <c r="B120" s="163" t="s">
        <v>44</v>
      </c>
      <c r="C120" s="163"/>
      <c r="D120" s="163"/>
      <c r="E120" s="163"/>
      <c r="F120" s="163"/>
      <c r="G120" s="163"/>
      <c r="H120" s="163"/>
      <c r="I120" s="163"/>
      <c r="J120" s="163"/>
      <c r="K120" s="163"/>
      <c r="L120" s="163"/>
    </row>
    <row r="121" spans="1:15" x14ac:dyDescent="0.25">
      <c r="A121" s="18"/>
      <c r="B121" s="135" t="s">
        <v>43</v>
      </c>
      <c r="C121" s="136"/>
      <c r="D121" s="136"/>
      <c r="E121" s="136"/>
      <c r="F121" s="136"/>
      <c r="G121" s="136"/>
      <c r="H121" s="136"/>
      <c r="I121" s="136"/>
      <c r="J121" s="136"/>
      <c r="K121" s="136"/>
      <c r="L121" s="136"/>
    </row>
    <row r="122" spans="1:15" ht="35.25" customHeight="1" x14ac:dyDescent="0.25">
      <c r="A122" s="18"/>
      <c r="B122" s="125" t="s">
        <v>42</v>
      </c>
      <c r="C122" s="126"/>
      <c r="D122" s="126"/>
      <c r="E122" s="126"/>
      <c r="F122" s="126"/>
      <c r="G122" s="126"/>
      <c r="H122" s="126"/>
      <c r="I122" s="126"/>
      <c r="J122" s="126"/>
      <c r="K122" s="126"/>
      <c r="L122" s="126"/>
    </row>
    <row r="123" spans="1:15" ht="38.25" customHeight="1" x14ac:dyDescent="0.25">
      <c r="A123" s="18"/>
      <c r="B123" s="125" t="s">
        <v>41</v>
      </c>
      <c r="C123" s="126"/>
      <c r="D123" s="126"/>
      <c r="E123" s="126"/>
      <c r="F123" s="126"/>
      <c r="G123" s="126"/>
      <c r="H123" s="126"/>
      <c r="I123" s="126"/>
      <c r="J123" s="126"/>
      <c r="K123" s="126"/>
      <c r="L123" s="126"/>
    </row>
    <row r="124" spans="1:15" ht="46.5" customHeight="1" x14ac:dyDescent="0.25">
      <c r="A124" s="18"/>
      <c r="B124" s="125" t="s">
        <v>40</v>
      </c>
      <c r="C124" s="126"/>
      <c r="D124" s="126"/>
      <c r="E124" s="126"/>
      <c r="F124" s="126"/>
      <c r="G124" s="126"/>
      <c r="H124" s="126"/>
      <c r="I124" s="126"/>
      <c r="J124" s="126"/>
      <c r="K124" s="126"/>
      <c r="L124" s="126"/>
    </row>
    <row r="125" spans="1:15" ht="32.25" customHeight="1" x14ac:dyDescent="0.25">
      <c r="A125" s="18"/>
      <c r="B125" s="125" t="s">
        <v>39</v>
      </c>
      <c r="C125" s="126"/>
      <c r="D125" s="126"/>
      <c r="E125" s="126"/>
      <c r="F125" s="126"/>
      <c r="G125" s="126"/>
      <c r="H125" s="126"/>
      <c r="I125" s="126"/>
      <c r="J125" s="126"/>
      <c r="K125" s="126"/>
      <c r="L125" s="126"/>
    </row>
    <row r="126" spans="1:15" x14ac:dyDescent="0.25">
      <c r="A126" s="18"/>
      <c r="B126" s="125" t="s">
        <v>38</v>
      </c>
      <c r="C126" s="126"/>
      <c r="D126" s="126"/>
      <c r="E126" s="126"/>
      <c r="F126" s="126"/>
      <c r="G126" s="126"/>
      <c r="H126" s="126"/>
      <c r="I126" s="126"/>
      <c r="J126" s="126"/>
      <c r="K126" s="126"/>
      <c r="L126" s="126"/>
    </row>
    <row r="127" spans="1:15" s="38" customFormat="1" ht="21.75" customHeight="1" x14ac:dyDescent="0.25">
      <c r="A127" s="37"/>
      <c r="B127" s="128" t="s">
        <v>216</v>
      </c>
      <c r="C127" s="129"/>
      <c r="D127" s="129"/>
      <c r="E127" s="129"/>
      <c r="F127" s="129"/>
      <c r="G127" s="129"/>
      <c r="H127" s="129"/>
      <c r="I127" s="129"/>
      <c r="J127" s="129"/>
      <c r="K127" s="129"/>
      <c r="L127" s="129"/>
    </row>
    <row r="128" spans="1:15" ht="50.25" customHeight="1" x14ac:dyDescent="0.25">
      <c r="A128" s="18"/>
      <c r="B128" s="125" t="s">
        <v>37</v>
      </c>
      <c r="C128" s="126"/>
      <c r="D128" s="126"/>
      <c r="E128" s="126"/>
      <c r="F128" s="126"/>
      <c r="G128" s="126"/>
      <c r="H128" s="126"/>
      <c r="I128" s="126"/>
      <c r="J128" s="126"/>
      <c r="K128" s="126"/>
      <c r="L128" s="126"/>
    </row>
    <row r="129" spans="1:12" s="38" customFormat="1" ht="19.5" customHeight="1" x14ac:dyDescent="0.25">
      <c r="A129" s="37"/>
      <c r="B129" s="128" t="s">
        <v>217</v>
      </c>
      <c r="C129" s="129"/>
      <c r="D129" s="129"/>
      <c r="E129" s="129"/>
      <c r="F129" s="129"/>
      <c r="G129" s="129"/>
      <c r="H129" s="129"/>
      <c r="I129" s="129"/>
      <c r="J129" s="129"/>
      <c r="K129" s="129"/>
      <c r="L129" s="129"/>
    </row>
    <row r="130" spans="1:12" ht="33" customHeight="1" x14ac:dyDescent="0.25">
      <c r="A130" s="18"/>
      <c r="B130" s="125" t="s">
        <v>36</v>
      </c>
      <c r="C130" s="126"/>
      <c r="D130" s="126"/>
      <c r="E130" s="126"/>
      <c r="F130" s="126"/>
      <c r="G130" s="126"/>
      <c r="H130" s="126"/>
      <c r="I130" s="126"/>
      <c r="J130" s="126"/>
      <c r="K130" s="126"/>
      <c r="L130" s="126"/>
    </row>
    <row r="131" spans="1:12" ht="48.75" customHeight="1" thickBot="1" x14ac:dyDescent="0.3">
      <c r="A131" s="19"/>
      <c r="B131" s="125" t="s">
        <v>218</v>
      </c>
      <c r="C131" s="126"/>
      <c r="D131" s="126"/>
      <c r="E131" s="126"/>
      <c r="F131" s="126"/>
      <c r="G131" s="126"/>
      <c r="H131" s="126"/>
      <c r="I131" s="126"/>
      <c r="J131" s="126"/>
      <c r="K131" s="126"/>
      <c r="L131" s="126"/>
    </row>
    <row r="132" spans="1:12" x14ac:dyDescent="0.25">
      <c r="A132" s="31"/>
      <c r="B132" s="32" t="s">
        <v>35</v>
      </c>
      <c r="C132" s="31"/>
      <c r="D132" s="31"/>
      <c r="E132" s="30"/>
      <c r="F132" s="23"/>
      <c r="G132" s="23"/>
      <c r="H132" s="23"/>
      <c r="I132" s="23"/>
      <c r="J132" s="23"/>
      <c r="K132" s="23"/>
      <c r="L132" s="23"/>
    </row>
    <row r="133" spans="1:12" x14ac:dyDescent="0.25">
      <c r="A133" s="27">
        <v>1</v>
      </c>
      <c r="B133" s="130" t="s">
        <v>34</v>
      </c>
      <c r="C133" s="130"/>
      <c r="D133" s="130"/>
      <c r="E133" s="130"/>
      <c r="F133" s="23"/>
      <c r="G133" s="23"/>
      <c r="H133" s="23"/>
      <c r="I133" s="23"/>
      <c r="J133" s="23"/>
      <c r="K133" s="23"/>
      <c r="L133" s="23"/>
    </row>
    <row r="134" spans="1:12" x14ac:dyDescent="0.25">
      <c r="A134" s="27">
        <v>2</v>
      </c>
      <c r="B134" s="26" t="s">
        <v>33</v>
      </c>
      <c r="C134" s="29"/>
      <c r="D134" s="29"/>
      <c r="E134" s="28"/>
      <c r="F134" s="23"/>
      <c r="G134" s="23"/>
      <c r="H134" s="23"/>
      <c r="I134" s="23"/>
      <c r="J134" s="23"/>
      <c r="K134" s="23"/>
      <c r="L134" s="23"/>
    </row>
    <row r="135" spans="1:12" x14ac:dyDescent="0.25">
      <c r="A135" s="27">
        <v>3</v>
      </c>
      <c r="B135" s="26" t="s">
        <v>32</v>
      </c>
      <c r="C135" s="29"/>
      <c r="D135" s="29"/>
      <c r="E135" s="28"/>
      <c r="F135" s="23"/>
      <c r="G135" s="23"/>
      <c r="H135" s="23"/>
      <c r="I135" s="23"/>
      <c r="J135" s="23"/>
      <c r="K135" s="23"/>
      <c r="L135" s="23"/>
    </row>
    <row r="136" spans="1:12" x14ac:dyDescent="0.25">
      <c r="A136" s="27">
        <v>4</v>
      </c>
      <c r="B136" s="26" t="s">
        <v>31</v>
      </c>
      <c r="C136" s="29"/>
      <c r="D136" s="29"/>
      <c r="E136" s="28"/>
      <c r="F136" s="23"/>
      <c r="G136" s="23"/>
      <c r="H136" s="23"/>
      <c r="I136" s="23"/>
      <c r="J136" s="23"/>
      <c r="K136" s="23"/>
      <c r="L136" s="23"/>
    </row>
    <row r="137" spans="1:12" x14ac:dyDescent="0.25">
      <c r="A137" s="27">
        <v>5</v>
      </c>
      <c r="B137" s="26" t="s">
        <v>30</v>
      </c>
      <c r="C137" s="29"/>
      <c r="D137" s="29"/>
      <c r="E137" s="28"/>
      <c r="F137" s="23"/>
      <c r="G137" s="23"/>
      <c r="H137" s="23"/>
      <c r="I137" s="23"/>
      <c r="J137" s="23"/>
      <c r="K137" s="23"/>
      <c r="L137" s="23"/>
    </row>
    <row r="138" spans="1:12" x14ac:dyDescent="0.25">
      <c r="A138" s="27">
        <v>6</v>
      </c>
      <c r="B138" s="26" t="s">
        <v>29</v>
      </c>
      <c r="C138" s="29"/>
      <c r="D138" s="29"/>
      <c r="E138" s="28"/>
      <c r="F138" s="23"/>
      <c r="G138" s="23"/>
      <c r="H138" s="23"/>
      <c r="I138" s="23"/>
      <c r="J138" s="23"/>
      <c r="K138" s="23"/>
      <c r="L138" s="23"/>
    </row>
    <row r="139" spans="1:12" x14ac:dyDescent="0.25">
      <c r="A139" s="27">
        <v>7</v>
      </c>
      <c r="B139" s="26" t="s">
        <v>28</v>
      </c>
      <c r="C139" s="29"/>
      <c r="D139" s="29"/>
      <c r="E139" s="28"/>
      <c r="F139" s="23"/>
      <c r="G139" s="23"/>
      <c r="H139" s="23"/>
      <c r="I139" s="23"/>
      <c r="J139" s="23"/>
      <c r="K139" s="23"/>
      <c r="L139" s="23"/>
    </row>
    <row r="140" spans="1:12" x14ac:dyDescent="0.25">
      <c r="A140" s="27">
        <v>8</v>
      </c>
      <c r="B140" s="26" t="s">
        <v>27</v>
      </c>
      <c r="C140" s="29"/>
      <c r="D140" s="29"/>
      <c r="E140" s="28"/>
      <c r="F140" s="23"/>
      <c r="G140" s="23"/>
      <c r="H140" s="23"/>
      <c r="I140" s="23"/>
      <c r="J140" s="23"/>
      <c r="K140" s="23"/>
      <c r="L140" s="23"/>
    </row>
    <row r="141" spans="1:12" x14ac:dyDescent="0.25">
      <c r="A141" s="27">
        <v>9</v>
      </c>
      <c r="B141" s="26" t="s">
        <v>26</v>
      </c>
      <c r="C141" s="29"/>
      <c r="D141" s="29"/>
      <c r="E141" s="28"/>
      <c r="F141" s="23"/>
      <c r="G141" s="23"/>
      <c r="H141" s="23"/>
      <c r="I141" s="23"/>
      <c r="J141" s="23"/>
      <c r="K141" s="23"/>
      <c r="L141" s="23"/>
    </row>
    <row r="142" spans="1:12" x14ac:dyDescent="0.25">
      <c r="A142" s="27">
        <v>10</v>
      </c>
      <c r="B142" s="26" t="s">
        <v>25</v>
      </c>
      <c r="C142" s="25"/>
      <c r="D142" s="25"/>
      <c r="E142" s="24"/>
      <c r="F142" s="23"/>
      <c r="G142" s="23"/>
      <c r="H142" s="23"/>
      <c r="I142" s="23"/>
      <c r="J142" s="23"/>
      <c r="K142" s="23"/>
      <c r="L142" s="23"/>
    </row>
    <row r="143" spans="1:12" x14ac:dyDescent="0.25">
      <c r="A143" s="27">
        <v>11</v>
      </c>
      <c r="B143" s="26" t="s">
        <v>24</v>
      </c>
      <c r="C143" s="25"/>
      <c r="D143" s="25"/>
      <c r="E143" s="24"/>
      <c r="F143" s="23"/>
      <c r="G143" s="23"/>
      <c r="H143" s="23"/>
      <c r="I143" s="23"/>
      <c r="J143" s="23"/>
      <c r="K143" s="23"/>
      <c r="L143" s="23"/>
    </row>
    <row r="144" spans="1:12" x14ac:dyDescent="0.25">
      <c r="A144" s="27">
        <v>12</v>
      </c>
      <c r="B144" s="26" t="s">
        <v>215</v>
      </c>
      <c r="C144" s="25"/>
      <c r="D144" s="25"/>
      <c r="E144" s="24"/>
      <c r="F144" s="23"/>
      <c r="G144" s="23"/>
      <c r="H144" s="23"/>
      <c r="I144" s="23"/>
      <c r="J144" s="23"/>
      <c r="K144" s="23"/>
      <c r="L144" s="23"/>
    </row>
    <row r="145" spans="1:13" x14ac:dyDescent="0.25">
      <c r="A145" s="27"/>
      <c r="B145" s="26"/>
      <c r="C145" s="25"/>
      <c r="D145" s="25"/>
      <c r="E145" s="24"/>
      <c r="F145" s="23"/>
      <c r="G145" s="23"/>
      <c r="H145" s="23"/>
      <c r="I145" s="23"/>
      <c r="J145" s="23"/>
      <c r="K145" s="23"/>
      <c r="L145" s="23"/>
    </row>
    <row r="146" spans="1:13" s="38" customFormat="1" x14ac:dyDescent="0.25">
      <c r="A146" s="39" t="s">
        <v>211</v>
      </c>
      <c r="B146" s="40"/>
      <c r="C146" s="41"/>
      <c r="D146" s="41"/>
      <c r="E146" s="42"/>
      <c r="F146" s="43"/>
      <c r="G146" s="43"/>
      <c r="H146" s="43"/>
      <c r="I146" s="43"/>
      <c r="J146" s="43"/>
      <c r="K146" s="43"/>
      <c r="L146" s="43"/>
    </row>
    <row r="147" spans="1:13" s="38" customFormat="1" x14ac:dyDescent="0.25">
      <c r="A147" s="44" t="s">
        <v>221</v>
      </c>
      <c r="B147" s="40"/>
      <c r="C147" s="41"/>
      <c r="D147" s="41"/>
      <c r="E147" s="42"/>
      <c r="F147" s="43"/>
      <c r="G147" s="43"/>
      <c r="H147" s="43"/>
      <c r="I147" s="43"/>
      <c r="J147" s="43"/>
      <c r="K147" s="43"/>
      <c r="L147" s="43"/>
    </row>
    <row r="148" spans="1:13" s="38" customFormat="1" x14ac:dyDescent="0.25">
      <c r="A148" s="44" t="s">
        <v>222</v>
      </c>
      <c r="B148" s="40"/>
      <c r="C148" s="41"/>
      <c r="D148" s="41"/>
      <c r="E148" s="42"/>
      <c r="F148" s="43"/>
      <c r="G148" s="43"/>
      <c r="H148" s="43"/>
      <c r="I148" s="43"/>
      <c r="J148" s="43"/>
      <c r="K148" s="43"/>
      <c r="L148" s="43"/>
    </row>
    <row r="149" spans="1:13" ht="37.15" customHeight="1" x14ac:dyDescent="0.25">
      <c r="A149" s="33" t="s">
        <v>214</v>
      </c>
      <c r="B149" s="34"/>
      <c r="C149" s="35"/>
      <c r="D149" s="36"/>
      <c r="E149" s="24"/>
      <c r="F149" s="23"/>
      <c r="G149" s="23"/>
      <c r="H149" s="23"/>
      <c r="I149" s="23"/>
      <c r="J149" s="23"/>
      <c r="K149" s="23"/>
      <c r="L149" s="23"/>
    </row>
    <row r="150" spans="1:13" ht="15.75" customHeight="1" x14ac:dyDescent="0.25">
      <c r="A150" s="131" t="s">
        <v>23</v>
      </c>
      <c r="B150" s="131"/>
      <c r="C150" s="131"/>
      <c r="D150" s="131"/>
      <c r="E150" s="131"/>
      <c r="F150" s="131"/>
      <c r="G150" s="131"/>
      <c r="H150" s="131"/>
      <c r="I150" s="131"/>
      <c r="J150" s="131"/>
      <c r="K150" s="131"/>
      <c r="L150" s="131"/>
      <c r="M150" s="21"/>
    </row>
    <row r="151" spans="1:13" x14ac:dyDescent="0.25">
      <c r="A151" s="131"/>
      <c r="B151" s="131"/>
      <c r="C151" s="131"/>
      <c r="D151" s="131"/>
      <c r="E151" s="131"/>
      <c r="F151" s="131"/>
      <c r="G151" s="131"/>
      <c r="H151" s="131"/>
      <c r="I151" s="131"/>
      <c r="J151" s="131"/>
      <c r="K151" s="131"/>
      <c r="L151" s="131"/>
      <c r="M151" s="21"/>
    </row>
    <row r="152" spans="1:13" x14ac:dyDescent="0.25">
      <c r="A152" s="131"/>
      <c r="B152" s="131"/>
      <c r="C152" s="131"/>
      <c r="D152" s="131"/>
      <c r="E152" s="131"/>
      <c r="F152" s="131"/>
      <c r="G152" s="131"/>
      <c r="H152" s="131"/>
      <c r="I152" s="131"/>
      <c r="J152" s="131"/>
      <c r="K152" s="131"/>
      <c r="L152" s="131"/>
      <c r="M152" s="21"/>
    </row>
    <row r="153" spans="1:13" x14ac:dyDescent="0.25">
      <c r="A153" s="131"/>
      <c r="B153" s="131"/>
      <c r="C153" s="131"/>
      <c r="D153" s="131"/>
      <c r="E153" s="131"/>
      <c r="F153" s="131"/>
      <c r="G153" s="131"/>
      <c r="H153" s="131"/>
      <c r="I153" s="131"/>
      <c r="J153" s="131"/>
      <c r="K153" s="131"/>
      <c r="L153" s="131"/>
      <c r="M153" s="21"/>
    </row>
    <row r="154" spans="1:13" x14ac:dyDescent="0.25">
      <c r="A154" s="20"/>
      <c r="B154" s="20"/>
      <c r="C154" s="21"/>
      <c r="D154" s="21"/>
      <c r="E154" s="22"/>
      <c r="F154" s="22"/>
      <c r="G154" s="21"/>
      <c r="H154" s="21"/>
      <c r="I154" s="21"/>
      <c r="J154" s="21"/>
      <c r="K154" s="21"/>
      <c r="L154" s="21"/>
      <c r="M154" s="21"/>
    </row>
  </sheetData>
  <mergeCells count="21">
    <mergeCell ref="B129:L129"/>
    <mergeCell ref="B130:L130"/>
    <mergeCell ref="B131:L131"/>
    <mergeCell ref="B133:E133"/>
    <mergeCell ref="A150:L153"/>
    <mergeCell ref="B128:L128"/>
    <mergeCell ref="G9:I9"/>
    <mergeCell ref="B120:L120"/>
    <mergeCell ref="B121:L121"/>
    <mergeCell ref="B122:L122"/>
    <mergeCell ref="B127:L127"/>
    <mergeCell ref="J7:L7"/>
    <mergeCell ref="B123:L123"/>
    <mergeCell ref="B124:L124"/>
    <mergeCell ref="B125:L125"/>
    <mergeCell ref="B126:L126"/>
    <mergeCell ref="B3:B6"/>
    <mergeCell ref="C3:F3"/>
    <mergeCell ref="C4:F4"/>
    <mergeCell ref="C6:F6"/>
    <mergeCell ref="G7:I7"/>
  </mergeCells>
  <pageMargins left="0.23622047244094491" right="0.23622047244094491" top="0.74803149606299213" bottom="0.74803149606299213" header="0.31496062992125984" footer="0.31496062992125984"/>
  <pageSetup paperSize="9" scale="3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10"/>
  <sheetViews>
    <sheetView view="pageBreakPreview" zoomScale="70" zoomScaleNormal="70" zoomScaleSheetLayoutView="70" workbookViewId="0">
      <pane ySplit="7" topLeftCell="A8" activePane="bottomLeft" state="frozen"/>
      <selection pane="bottomLeft" activeCell="J10" sqref="J10"/>
    </sheetView>
  </sheetViews>
  <sheetFormatPr defaultColWidth="10.875" defaultRowHeight="15.75" outlineLevelRow="2" x14ac:dyDescent="0.25"/>
  <cols>
    <col min="1" max="1" width="8.125" style="1" bestFit="1" customWidth="1"/>
    <col min="2" max="2" width="7.875" style="4" customWidth="1"/>
    <col min="3" max="3" width="98.75" style="1" customWidth="1"/>
    <col min="4" max="4" width="12.875" style="1" customWidth="1"/>
    <col min="5" max="5" width="6.625" style="3" bestFit="1" customWidth="1"/>
    <col min="6" max="6" width="13.125" style="3" customWidth="1"/>
    <col min="7" max="7" width="12.125" style="1" customWidth="1"/>
    <col min="8" max="8" width="13" style="1" customWidth="1"/>
    <col min="9" max="9" width="13.625" style="1" customWidth="1"/>
    <col min="10" max="10" width="17.125" style="1" customWidth="1"/>
    <col min="11" max="11" width="16.5" style="1" customWidth="1"/>
    <col min="12" max="12" width="17.875" style="1" customWidth="1"/>
    <col min="13" max="13" width="10.875" style="1" customWidth="1"/>
    <col min="14" max="14" width="6.625" style="1" customWidth="1"/>
    <col min="15" max="16384" width="10.875" style="1"/>
  </cols>
  <sheetData>
    <row r="1" spans="1:15" s="8" customFormat="1" x14ac:dyDescent="0.25">
      <c r="B1" s="10"/>
      <c r="E1" s="10"/>
      <c r="F1" s="10"/>
    </row>
    <row r="2" spans="1:15" s="8" customFormat="1" x14ac:dyDescent="0.25">
      <c r="B2" s="10"/>
      <c r="E2" s="10"/>
      <c r="F2" s="10"/>
    </row>
    <row r="3" spans="1:15" ht="27.6" customHeight="1" x14ac:dyDescent="0.25">
      <c r="B3" s="121"/>
      <c r="C3" s="122" t="s">
        <v>12</v>
      </c>
      <c r="D3" s="122"/>
      <c r="E3" s="122"/>
      <c r="F3" s="122"/>
    </row>
    <row r="4" spans="1:15" ht="21" customHeight="1" x14ac:dyDescent="0.25">
      <c r="B4" s="121"/>
      <c r="C4" s="123" t="s">
        <v>288</v>
      </c>
      <c r="D4" s="123"/>
      <c r="E4" s="123"/>
      <c r="F4" s="123"/>
    </row>
    <row r="5" spans="1:15" x14ac:dyDescent="0.25">
      <c r="B5" s="121"/>
      <c r="C5" s="9"/>
      <c r="D5" s="9"/>
      <c r="E5" s="9"/>
      <c r="F5" s="9"/>
    </row>
    <row r="6" spans="1:15" ht="36" customHeight="1" x14ac:dyDescent="0.25">
      <c r="B6" s="121"/>
      <c r="C6" s="124" t="s">
        <v>219</v>
      </c>
      <c r="D6" s="124"/>
      <c r="E6" s="124"/>
      <c r="F6" s="124"/>
      <c r="G6" s="8"/>
      <c r="H6" s="8"/>
    </row>
    <row r="7" spans="1:15" ht="36" customHeight="1" x14ac:dyDescent="0.25">
      <c r="A7" s="158" t="s">
        <v>11</v>
      </c>
      <c r="B7" s="13" t="s">
        <v>2</v>
      </c>
      <c r="C7" s="13" t="s">
        <v>1</v>
      </c>
      <c r="D7" s="13" t="s">
        <v>212</v>
      </c>
      <c r="E7" s="13" t="s">
        <v>0</v>
      </c>
      <c r="F7" s="13" t="s">
        <v>3</v>
      </c>
      <c r="G7" s="159" t="s">
        <v>5</v>
      </c>
      <c r="H7" s="159"/>
      <c r="I7" s="159"/>
      <c r="J7" s="160" t="s">
        <v>6</v>
      </c>
      <c r="K7" s="160"/>
      <c r="L7" s="160"/>
    </row>
    <row r="8" spans="1:15" ht="36" customHeight="1" x14ac:dyDescent="0.25">
      <c r="A8" s="158"/>
      <c r="B8" s="13"/>
      <c r="C8" s="13"/>
      <c r="D8" s="13"/>
      <c r="E8" s="13"/>
      <c r="F8" s="13"/>
      <c r="G8" s="13"/>
      <c r="H8" s="13"/>
      <c r="I8" s="13"/>
      <c r="J8" s="13"/>
      <c r="K8" s="14"/>
      <c r="L8" s="14"/>
    </row>
    <row r="9" spans="1:15" s="2" customFormat="1" ht="18.75" customHeight="1" x14ac:dyDescent="0.25">
      <c r="A9" s="92" t="s">
        <v>13</v>
      </c>
      <c r="B9" s="92" t="s">
        <v>13</v>
      </c>
      <c r="C9" s="93" t="s">
        <v>22</v>
      </c>
      <c r="D9" s="93"/>
      <c r="E9" s="94"/>
      <c r="F9" s="94"/>
      <c r="G9" s="127"/>
      <c r="H9" s="127"/>
      <c r="I9" s="127"/>
      <c r="J9" s="95"/>
      <c r="K9" s="95"/>
      <c r="L9" s="95"/>
    </row>
    <row r="10" spans="1:15" s="2" customFormat="1" ht="18.75" customHeight="1" x14ac:dyDescent="0.25">
      <c r="A10" s="96" t="s">
        <v>14</v>
      </c>
      <c r="B10" s="96" t="s">
        <v>14</v>
      </c>
      <c r="C10" s="97" t="s">
        <v>298</v>
      </c>
      <c r="D10" s="97"/>
      <c r="E10" s="98"/>
      <c r="F10" s="98"/>
      <c r="G10" s="99"/>
      <c r="H10" s="99"/>
      <c r="I10" s="99"/>
      <c r="J10" s="100">
        <f>J11+J16</f>
        <v>0</v>
      </c>
      <c r="K10" s="100">
        <f t="shared" ref="K10:L10" si="0">K11+K16</f>
        <v>0</v>
      </c>
      <c r="L10" s="100">
        <f t="shared" si="0"/>
        <v>0</v>
      </c>
    </row>
    <row r="11" spans="1:15" outlineLevel="1" x14ac:dyDescent="0.25">
      <c r="A11" s="88" t="s">
        <v>14</v>
      </c>
      <c r="B11" s="88" t="s">
        <v>15</v>
      </c>
      <c r="C11" s="89" t="s">
        <v>213</v>
      </c>
      <c r="D11" s="89"/>
      <c r="E11" s="90"/>
      <c r="F11" s="149"/>
      <c r="G11" s="91"/>
      <c r="H11" s="91"/>
      <c r="I11" s="91"/>
      <c r="J11" s="91">
        <f>SUM(J12:J15)</f>
        <v>0</v>
      </c>
      <c r="K11" s="91">
        <f t="shared" ref="K11:L11" si="1">SUM(K12:K15)</f>
        <v>0</v>
      </c>
      <c r="L11" s="91">
        <f t="shared" si="1"/>
        <v>0</v>
      </c>
      <c r="N11" s="2"/>
      <c r="O11" s="2"/>
    </row>
    <row r="12" spans="1:15" ht="137.44999999999999" customHeight="1" outlineLevel="2" x14ac:dyDescent="0.25">
      <c r="A12" s="5" t="s">
        <v>14</v>
      </c>
      <c r="B12" s="5" t="s">
        <v>16</v>
      </c>
      <c r="C12" s="7" t="s">
        <v>272</v>
      </c>
      <c r="D12" s="7"/>
      <c r="E12" s="6" t="s">
        <v>4</v>
      </c>
      <c r="F12" s="16">
        <v>1368.2</v>
      </c>
      <c r="G12" s="17"/>
      <c r="H12" s="17"/>
      <c r="I12" s="15">
        <f>G12+H12</f>
        <v>0</v>
      </c>
      <c r="J12" s="15">
        <f>$F12*G12</f>
        <v>0</v>
      </c>
      <c r="K12" s="15">
        <f>$F12*H12</f>
        <v>0</v>
      </c>
      <c r="L12" s="16">
        <f>K12+J12</f>
        <v>0</v>
      </c>
      <c r="N12" s="2"/>
      <c r="O12" s="2"/>
    </row>
    <row r="13" spans="1:15" ht="135" outlineLevel="2" x14ac:dyDescent="0.25">
      <c r="A13" s="5" t="s">
        <v>14</v>
      </c>
      <c r="B13" s="5" t="s">
        <v>17</v>
      </c>
      <c r="C13" s="7" t="s">
        <v>273</v>
      </c>
      <c r="D13" s="7"/>
      <c r="E13" s="6" t="s">
        <v>4</v>
      </c>
      <c r="F13" s="16">
        <v>981.82</v>
      </c>
      <c r="G13" s="17"/>
      <c r="H13" s="17"/>
      <c r="I13" s="15">
        <f t="shared" ref="I13:I15" si="2">G13+H13</f>
        <v>0</v>
      </c>
      <c r="J13" s="15">
        <f t="shared" ref="J13:J15" si="3">$F13*G13</f>
        <v>0</v>
      </c>
      <c r="K13" s="15">
        <f t="shared" ref="K13:K15" si="4">$F13*H13</f>
        <v>0</v>
      </c>
      <c r="L13" s="16">
        <f t="shared" ref="L13:L15" si="5">K13+J13</f>
        <v>0</v>
      </c>
      <c r="N13" s="2"/>
      <c r="O13" s="2"/>
    </row>
    <row r="14" spans="1:15" ht="90" customHeight="1" outlineLevel="2" x14ac:dyDescent="0.25">
      <c r="A14" s="5" t="s">
        <v>14</v>
      </c>
      <c r="B14" s="5" t="s">
        <v>18</v>
      </c>
      <c r="C14" s="7" t="s">
        <v>274</v>
      </c>
      <c r="D14" s="7"/>
      <c r="E14" s="6" t="s">
        <v>224</v>
      </c>
      <c r="F14" s="16">
        <v>10230.129999999999</v>
      </c>
      <c r="G14" s="17"/>
      <c r="H14" s="17"/>
      <c r="I14" s="15">
        <f t="shared" si="2"/>
        <v>0</v>
      </c>
      <c r="J14" s="15">
        <f t="shared" si="3"/>
        <v>0</v>
      </c>
      <c r="K14" s="15">
        <f t="shared" si="4"/>
        <v>0</v>
      </c>
      <c r="L14" s="16">
        <f t="shared" si="5"/>
        <v>0</v>
      </c>
      <c r="N14" s="2"/>
      <c r="O14" s="2"/>
    </row>
    <row r="15" spans="1:15" ht="131.44999999999999" customHeight="1" outlineLevel="2" x14ac:dyDescent="0.25">
      <c r="A15" s="5" t="s">
        <v>14</v>
      </c>
      <c r="B15" s="5" t="s">
        <v>19</v>
      </c>
      <c r="C15" s="7" t="s">
        <v>275</v>
      </c>
      <c r="D15" s="7"/>
      <c r="E15" s="6" t="s">
        <v>224</v>
      </c>
      <c r="F15" s="16">
        <v>2534</v>
      </c>
      <c r="G15" s="17"/>
      <c r="H15" s="17"/>
      <c r="I15" s="15">
        <f t="shared" si="2"/>
        <v>0</v>
      </c>
      <c r="J15" s="15">
        <f t="shared" si="3"/>
        <v>0</v>
      </c>
      <c r="K15" s="15">
        <f t="shared" si="4"/>
        <v>0</v>
      </c>
      <c r="L15" s="16">
        <f t="shared" si="5"/>
        <v>0</v>
      </c>
      <c r="N15" s="2"/>
      <c r="O15" s="2"/>
    </row>
    <row r="16" spans="1:15" ht="77.45" customHeight="1" outlineLevel="1" x14ac:dyDescent="0.25">
      <c r="A16" s="88" t="s">
        <v>14</v>
      </c>
      <c r="B16" s="88" t="s">
        <v>208</v>
      </c>
      <c r="C16" s="89" t="s">
        <v>225</v>
      </c>
      <c r="D16" s="89"/>
      <c r="E16" s="90" t="s">
        <v>45</v>
      </c>
      <c r="F16" s="149">
        <f>SUM(F17:F74)</f>
        <v>1320.25</v>
      </c>
      <c r="G16" s="91"/>
      <c r="H16" s="91"/>
      <c r="I16" s="91"/>
      <c r="J16" s="91">
        <f>SUM(J17:J74)</f>
        <v>0</v>
      </c>
      <c r="K16" s="91">
        <f t="shared" ref="K16:L16" si="6">SUM(K17:K74)</f>
        <v>0</v>
      </c>
      <c r="L16" s="91">
        <f t="shared" si="6"/>
        <v>0</v>
      </c>
      <c r="N16" s="2"/>
      <c r="O16" s="2"/>
    </row>
    <row r="17" spans="1:15" s="86" customFormat="1" outlineLevel="2" x14ac:dyDescent="0.25">
      <c r="A17" s="83" t="s">
        <v>14</v>
      </c>
      <c r="B17" s="83" t="s">
        <v>207</v>
      </c>
      <c r="C17" s="84" t="s">
        <v>226</v>
      </c>
      <c r="D17" s="84"/>
      <c r="E17" s="85"/>
      <c r="F17" s="82"/>
      <c r="G17" s="82"/>
      <c r="H17" s="82"/>
      <c r="I17" s="82"/>
      <c r="J17" s="82"/>
      <c r="K17" s="82"/>
      <c r="L17" s="82"/>
      <c r="N17" s="87"/>
      <c r="O17" s="87"/>
    </row>
    <row r="18" spans="1:15" outlineLevel="2" x14ac:dyDescent="0.25">
      <c r="A18" s="5" t="s">
        <v>14</v>
      </c>
      <c r="B18" s="5" t="s">
        <v>205</v>
      </c>
      <c r="C18" s="7" t="s">
        <v>227</v>
      </c>
      <c r="D18" s="7"/>
      <c r="E18" s="6" t="s">
        <v>45</v>
      </c>
      <c r="F18" s="16">
        <v>1.55</v>
      </c>
      <c r="G18" s="17"/>
      <c r="H18" s="17"/>
      <c r="I18" s="15">
        <f t="shared" ref="I18:I20" si="7">G18+H18</f>
        <v>0</v>
      </c>
      <c r="J18" s="15">
        <f t="shared" ref="J18:J20" si="8">$F18*G18</f>
        <v>0</v>
      </c>
      <c r="K18" s="15">
        <f t="shared" ref="K18:K20" si="9">$F18*H18</f>
        <v>0</v>
      </c>
      <c r="L18" s="16">
        <f t="shared" ref="L18:L20" si="10">K18+J18</f>
        <v>0</v>
      </c>
      <c r="N18" s="2"/>
      <c r="O18" s="2"/>
    </row>
    <row r="19" spans="1:15" outlineLevel="2" x14ac:dyDescent="0.25">
      <c r="A19" s="5" t="s">
        <v>14</v>
      </c>
      <c r="B19" s="5" t="s">
        <v>204</v>
      </c>
      <c r="C19" s="7" t="s">
        <v>228</v>
      </c>
      <c r="D19" s="7"/>
      <c r="E19" s="6" t="s">
        <v>45</v>
      </c>
      <c r="F19" s="16">
        <v>0.5</v>
      </c>
      <c r="G19" s="17"/>
      <c r="H19" s="17"/>
      <c r="I19" s="15">
        <f t="shared" si="7"/>
        <v>0</v>
      </c>
      <c r="J19" s="15">
        <f t="shared" si="8"/>
        <v>0</v>
      </c>
      <c r="K19" s="15">
        <f t="shared" si="9"/>
        <v>0</v>
      </c>
      <c r="L19" s="16">
        <f t="shared" si="10"/>
        <v>0</v>
      </c>
      <c r="N19" s="2"/>
      <c r="O19" s="2"/>
    </row>
    <row r="20" spans="1:15" outlineLevel="2" x14ac:dyDescent="0.25">
      <c r="A20" s="5" t="s">
        <v>14</v>
      </c>
      <c r="B20" s="5" t="s">
        <v>202</v>
      </c>
      <c r="C20" s="7" t="s">
        <v>229</v>
      </c>
      <c r="D20" s="7"/>
      <c r="E20" s="6" t="s">
        <v>45</v>
      </c>
      <c r="F20" s="16">
        <v>2.7</v>
      </c>
      <c r="G20" s="17"/>
      <c r="H20" s="17"/>
      <c r="I20" s="15">
        <f t="shared" si="7"/>
        <v>0</v>
      </c>
      <c r="J20" s="15">
        <f t="shared" si="8"/>
        <v>0</v>
      </c>
      <c r="K20" s="15">
        <f t="shared" si="9"/>
        <v>0</v>
      </c>
      <c r="L20" s="16">
        <f t="shared" si="10"/>
        <v>0</v>
      </c>
      <c r="N20" s="2"/>
      <c r="O20" s="2"/>
    </row>
    <row r="21" spans="1:15" s="86" customFormat="1" outlineLevel="2" x14ac:dyDescent="0.25">
      <c r="A21" s="83" t="s">
        <v>14</v>
      </c>
      <c r="B21" s="83" t="s">
        <v>200</v>
      </c>
      <c r="C21" s="84" t="s">
        <v>230</v>
      </c>
      <c r="D21" s="84"/>
      <c r="E21" s="85"/>
      <c r="F21" s="82"/>
      <c r="G21" s="82"/>
      <c r="H21" s="82"/>
      <c r="I21" s="82"/>
      <c r="J21" s="82"/>
      <c r="K21" s="82"/>
      <c r="L21" s="82"/>
      <c r="N21" s="87"/>
      <c r="O21" s="87"/>
    </row>
    <row r="22" spans="1:15" outlineLevel="2" x14ac:dyDescent="0.25">
      <c r="A22" s="5" t="s">
        <v>14</v>
      </c>
      <c r="B22" s="5" t="s">
        <v>198</v>
      </c>
      <c r="C22" s="7" t="s">
        <v>199</v>
      </c>
      <c r="D22" s="7"/>
      <c r="E22" s="6" t="s">
        <v>45</v>
      </c>
      <c r="F22" s="16">
        <v>2.5</v>
      </c>
      <c r="G22" s="17"/>
      <c r="H22" s="17"/>
      <c r="I22" s="15">
        <f t="shared" ref="I22:I24" si="11">G22+H22</f>
        <v>0</v>
      </c>
      <c r="J22" s="15">
        <f t="shared" ref="J22:J24" si="12">$F22*G22</f>
        <v>0</v>
      </c>
      <c r="K22" s="15">
        <f t="shared" ref="K22:K24" si="13">$F22*H22</f>
        <v>0</v>
      </c>
      <c r="L22" s="16">
        <f t="shared" ref="L22:L24" si="14">K22+J22</f>
        <v>0</v>
      </c>
      <c r="N22" s="2"/>
      <c r="O22" s="2"/>
    </row>
    <row r="23" spans="1:15" outlineLevel="2" x14ac:dyDescent="0.25">
      <c r="A23" s="5" t="s">
        <v>14</v>
      </c>
      <c r="B23" s="5" t="s">
        <v>197</v>
      </c>
      <c r="C23" s="7" t="s">
        <v>231</v>
      </c>
      <c r="D23" s="7"/>
      <c r="E23" s="6" t="s">
        <v>45</v>
      </c>
      <c r="F23" s="16">
        <v>0.8</v>
      </c>
      <c r="G23" s="17"/>
      <c r="H23" s="17"/>
      <c r="I23" s="15">
        <f t="shared" si="11"/>
        <v>0</v>
      </c>
      <c r="J23" s="15">
        <f t="shared" si="12"/>
        <v>0</v>
      </c>
      <c r="K23" s="15">
        <f t="shared" si="13"/>
        <v>0</v>
      </c>
      <c r="L23" s="16">
        <f t="shared" si="14"/>
        <v>0</v>
      </c>
      <c r="N23" s="2"/>
      <c r="O23" s="2"/>
    </row>
    <row r="24" spans="1:15" outlineLevel="2" x14ac:dyDescent="0.25">
      <c r="A24" s="5" t="s">
        <v>14</v>
      </c>
      <c r="B24" s="5" t="s">
        <v>195</v>
      </c>
      <c r="C24" s="7" t="s">
        <v>47</v>
      </c>
      <c r="D24" s="7"/>
      <c r="E24" s="6" t="s">
        <v>45</v>
      </c>
      <c r="F24" s="16">
        <v>5.6</v>
      </c>
      <c r="G24" s="17"/>
      <c r="H24" s="17"/>
      <c r="I24" s="15">
        <f t="shared" si="11"/>
        <v>0</v>
      </c>
      <c r="J24" s="15">
        <f t="shared" si="12"/>
        <v>0</v>
      </c>
      <c r="K24" s="15">
        <f t="shared" si="13"/>
        <v>0</v>
      </c>
      <c r="L24" s="16">
        <f t="shared" si="14"/>
        <v>0</v>
      </c>
      <c r="N24" s="2"/>
      <c r="O24" s="2"/>
    </row>
    <row r="25" spans="1:15" s="86" customFormat="1" outlineLevel="2" x14ac:dyDescent="0.25">
      <c r="A25" s="83" t="s">
        <v>14</v>
      </c>
      <c r="B25" s="83" t="s">
        <v>193</v>
      </c>
      <c r="C25" s="84" t="s">
        <v>232</v>
      </c>
      <c r="D25" s="84"/>
      <c r="E25" s="85"/>
      <c r="F25" s="82"/>
      <c r="G25" s="82"/>
      <c r="H25" s="82"/>
      <c r="I25" s="82"/>
      <c r="J25" s="82"/>
      <c r="K25" s="82"/>
      <c r="L25" s="82"/>
      <c r="N25" s="87"/>
      <c r="O25" s="87"/>
    </row>
    <row r="26" spans="1:15" outlineLevel="2" x14ac:dyDescent="0.25">
      <c r="A26" s="5"/>
      <c r="B26" s="5" t="s">
        <v>192</v>
      </c>
      <c r="C26" s="7" t="s">
        <v>199</v>
      </c>
      <c r="D26" s="7"/>
      <c r="E26" s="6" t="s">
        <v>45</v>
      </c>
      <c r="F26" s="16">
        <v>7.5</v>
      </c>
      <c r="G26" s="17"/>
      <c r="H26" s="17"/>
      <c r="I26" s="15">
        <f t="shared" ref="I26:I27" si="15">G26+H26</f>
        <v>0</v>
      </c>
      <c r="J26" s="15">
        <f t="shared" ref="J26:J27" si="16">$F26*G26</f>
        <v>0</v>
      </c>
      <c r="K26" s="15">
        <f t="shared" ref="K26:K27" si="17">$F26*H26</f>
        <v>0</v>
      </c>
      <c r="L26" s="16">
        <f t="shared" ref="L26:L27" si="18">K26+J26</f>
        <v>0</v>
      </c>
      <c r="N26" s="2"/>
      <c r="O26" s="2"/>
    </row>
    <row r="27" spans="1:15" outlineLevel="2" x14ac:dyDescent="0.25">
      <c r="A27" s="5" t="s">
        <v>14</v>
      </c>
      <c r="B27" s="5" t="s">
        <v>190</v>
      </c>
      <c r="C27" s="7" t="s">
        <v>233</v>
      </c>
      <c r="D27" s="7"/>
      <c r="E27" s="6" t="s">
        <v>45</v>
      </c>
      <c r="F27" s="16">
        <v>18.600000000000001</v>
      </c>
      <c r="G27" s="17"/>
      <c r="H27" s="17"/>
      <c r="I27" s="15">
        <f t="shared" si="15"/>
        <v>0</v>
      </c>
      <c r="J27" s="15">
        <f t="shared" si="16"/>
        <v>0</v>
      </c>
      <c r="K27" s="15">
        <f t="shared" si="17"/>
        <v>0</v>
      </c>
      <c r="L27" s="16">
        <f t="shared" si="18"/>
        <v>0</v>
      </c>
      <c r="N27" s="2"/>
      <c r="O27" s="2"/>
    </row>
    <row r="28" spans="1:15" s="86" customFormat="1" outlineLevel="2" x14ac:dyDescent="0.25">
      <c r="A28" s="83" t="s">
        <v>14</v>
      </c>
      <c r="B28" s="83" t="s">
        <v>189</v>
      </c>
      <c r="C28" s="84" t="s">
        <v>234</v>
      </c>
      <c r="D28" s="84"/>
      <c r="E28" s="85"/>
      <c r="F28" s="82"/>
      <c r="G28" s="82"/>
      <c r="H28" s="82"/>
      <c r="I28" s="82"/>
      <c r="J28" s="82"/>
      <c r="K28" s="82"/>
      <c r="L28" s="82"/>
      <c r="N28" s="87"/>
      <c r="O28" s="87"/>
    </row>
    <row r="29" spans="1:15" outlineLevel="2" x14ac:dyDescent="0.25">
      <c r="A29" s="5" t="s">
        <v>14</v>
      </c>
      <c r="B29" s="5" t="s">
        <v>187</v>
      </c>
      <c r="C29" s="7" t="s">
        <v>50</v>
      </c>
      <c r="D29" s="7"/>
      <c r="E29" s="6" t="s">
        <v>45</v>
      </c>
      <c r="F29" s="16">
        <v>134.85</v>
      </c>
      <c r="G29" s="17"/>
      <c r="H29" s="17"/>
      <c r="I29" s="15">
        <f t="shared" ref="I29:I30" si="19">G29+H29</f>
        <v>0</v>
      </c>
      <c r="J29" s="15">
        <f t="shared" ref="J29:J30" si="20">$F29*G29</f>
        <v>0</v>
      </c>
      <c r="K29" s="15">
        <f t="shared" ref="K29:K30" si="21">$F29*H29</f>
        <v>0</v>
      </c>
      <c r="L29" s="16">
        <f t="shared" ref="L29:L30" si="22">K29+J29</f>
        <v>0</v>
      </c>
      <c r="N29" s="2"/>
      <c r="O29" s="2"/>
    </row>
    <row r="30" spans="1:15" outlineLevel="2" x14ac:dyDescent="0.25">
      <c r="A30" s="5" t="s">
        <v>14</v>
      </c>
      <c r="B30" s="5" t="s">
        <v>185</v>
      </c>
      <c r="C30" s="7" t="s">
        <v>233</v>
      </c>
      <c r="D30" s="7"/>
      <c r="E30" s="6" t="s">
        <v>45</v>
      </c>
      <c r="F30" s="16">
        <v>269.7</v>
      </c>
      <c r="G30" s="17"/>
      <c r="H30" s="17"/>
      <c r="I30" s="15">
        <f t="shared" si="19"/>
        <v>0</v>
      </c>
      <c r="J30" s="15">
        <f t="shared" si="20"/>
        <v>0</v>
      </c>
      <c r="K30" s="15">
        <f t="shared" si="21"/>
        <v>0</v>
      </c>
      <c r="L30" s="16">
        <f t="shared" si="22"/>
        <v>0</v>
      </c>
      <c r="N30" s="2"/>
      <c r="O30" s="2"/>
    </row>
    <row r="31" spans="1:15" s="86" customFormat="1" outlineLevel="2" x14ac:dyDescent="0.25">
      <c r="A31" s="83" t="s">
        <v>14</v>
      </c>
      <c r="B31" s="83" t="s">
        <v>184</v>
      </c>
      <c r="C31" s="84" t="s">
        <v>235</v>
      </c>
      <c r="D31" s="84"/>
      <c r="E31" s="85"/>
      <c r="F31" s="82"/>
      <c r="G31" s="82"/>
      <c r="H31" s="82"/>
      <c r="I31" s="82"/>
      <c r="J31" s="82"/>
      <c r="K31" s="82"/>
      <c r="L31" s="82"/>
      <c r="N31" s="87"/>
      <c r="O31" s="87"/>
    </row>
    <row r="32" spans="1:15" outlineLevel="2" x14ac:dyDescent="0.25">
      <c r="A32" s="5" t="s">
        <v>14</v>
      </c>
      <c r="B32" s="5" t="s">
        <v>183</v>
      </c>
      <c r="C32" s="7" t="s">
        <v>52</v>
      </c>
      <c r="D32" s="7"/>
      <c r="E32" s="6" t="s">
        <v>45</v>
      </c>
      <c r="F32" s="16">
        <v>4.5</v>
      </c>
      <c r="G32" s="17"/>
      <c r="H32" s="17"/>
      <c r="I32" s="15">
        <f t="shared" ref="I32:I33" si="23">G32+H32</f>
        <v>0</v>
      </c>
      <c r="J32" s="15">
        <f t="shared" ref="J32:J33" si="24">$F32*G32</f>
        <v>0</v>
      </c>
      <c r="K32" s="15">
        <f t="shared" ref="K32:K33" si="25">$F32*H32</f>
        <v>0</v>
      </c>
      <c r="L32" s="16">
        <f t="shared" ref="L32:L33" si="26">K32+J32</f>
        <v>0</v>
      </c>
      <c r="N32" s="2"/>
      <c r="O32" s="2"/>
    </row>
    <row r="33" spans="1:15" outlineLevel="2" x14ac:dyDescent="0.25">
      <c r="A33" s="5" t="s">
        <v>14</v>
      </c>
      <c r="B33" s="5" t="s">
        <v>181</v>
      </c>
      <c r="C33" s="7" t="s">
        <v>236</v>
      </c>
      <c r="D33" s="7"/>
      <c r="E33" s="6" t="s">
        <v>45</v>
      </c>
      <c r="F33" s="16">
        <v>9.9</v>
      </c>
      <c r="G33" s="17"/>
      <c r="H33" s="17"/>
      <c r="I33" s="15">
        <f t="shared" si="23"/>
        <v>0</v>
      </c>
      <c r="J33" s="15">
        <f t="shared" si="24"/>
        <v>0</v>
      </c>
      <c r="K33" s="15">
        <f t="shared" si="25"/>
        <v>0</v>
      </c>
      <c r="L33" s="16">
        <f t="shared" si="26"/>
        <v>0</v>
      </c>
      <c r="N33" s="2"/>
      <c r="O33" s="2"/>
    </row>
    <row r="34" spans="1:15" s="86" customFormat="1" outlineLevel="2" x14ac:dyDescent="0.25">
      <c r="A34" s="83" t="s">
        <v>14</v>
      </c>
      <c r="B34" s="83" t="s">
        <v>180</v>
      </c>
      <c r="C34" s="84" t="s">
        <v>237</v>
      </c>
      <c r="D34" s="84"/>
      <c r="E34" s="85"/>
      <c r="F34" s="82"/>
      <c r="G34" s="82"/>
      <c r="H34" s="82"/>
      <c r="I34" s="82"/>
      <c r="J34" s="82"/>
      <c r="K34" s="82"/>
      <c r="L34" s="82"/>
      <c r="N34" s="87"/>
      <c r="O34" s="87"/>
    </row>
    <row r="35" spans="1:15" outlineLevel="2" x14ac:dyDescent="0.25">
      <c r="A35" s="5" t="s">
        <v>14</v>
      </c>
      <c r="B35" s="5" t="s">
        <v>179</v>
      </c>
      <c r="C35" s="7" t="s">
        <v>238</v>
      </c>
      <c r="D35" s="7"/>
      <c r="E35" s="6" t="s">
        <v>45</v>
      </c>
      <c r="F35" s="16">
        <v>157.5</v>
      </c>
      <c r="G35" s="17"/>
      <c r="H35" s="17"/>
      <c r="I35" s="15">
        <f>G35+H35</f>
        <v>0</v>
      </c>
      <c r="J35" s="15">
        <f>$F35*G35</f>
        <v>0</v>
      </c>
      <c r="K35" s="15">
        <f>$F35*H35</f>
        <v>0</v>
      </c>
      <c r="L35" s="16">
        <f>K35+J35</f>
        <v>0</v>
      </c>
      <c r="N35" s="2"/>
      <c r="O35" s="2"/>
    </row>
    <row r="36" spans="1:15" s="86" customFormat="1" outlineLevel="2" x14ac:dyDescent="0.25">
      <c r="A36" s="83" t="s">
        <v>14</v>
      </c>
      <c r="B36" s="83" t="s">
        <v>177</v>
      </c>
      <c r="C36" s="84" t="s">
        <v>239</v>
      </c>
      <c r="D36" s="84"/>
      <c r="E36" s="85"/>
      <c r="F36" s="82"/>
      <c r="G36" s="82"/>
      <c r="H36" s="82"/>
      <c r="I36" s="82"/>
      <c r="J36" s="82"/>
      <c r="K36" s="82"/>
      <c r="L36" s="82"/>
      <c r="N36" s="87"/>
      <c r="O36" s="87"/>
    </row>
    <row r="37" spans="1:15" outlineLevel="2" x14ac:dyDescent="0.25">
      <c r="A37" s="5" t="s">
        <v>14</v>
      </c>
      <c r="B37" s="5" t="s">
        <v>176</v>
      </c>
      <c r="C37" s="7" t="s">
        <v>52</v>
      </c>
      <c r="D37" s="7"/>
      <c r="E37" s="6" t="s">
        <v>45</v>
      </c>
      <c r="F37" s="16">
        <v>135</v>
      </c>
      <c r="G37" s="17"/>
      <c r="H37" s="17"/>
      <c r="I37" s="15">
        <f t="shared" ref="I37:I38" si="27">G37+H37</f>
        <v>0</v>
      </c>
      <c r="J37" s="15">
        <f t="shared" ref="J37:J38" si="28">$F37*G37</f>
        <v>0</v>
      </c>
      <c r="K37" s="15">
        <f t="shared" ref="K37:K38" si="29">$F37*H37</f>
        <v>0</v>
      </c>
      <c r="L37" s="16">
        <f t="shared" ref="L37:L38" si="30">K37+J37</f>
        <v>0</v>
      </c>
      <c r="N37" s="2"/>
      <c r="O37" s="2"/>
    </row>
    <row r="38" spans="1:15" outlineLevel="2" x14ac:dyDescent="0.25">
      <c r="A38" s="5" t="s">
        <v>14</v>
      </c>
      <c r="B38" s="5" t="s">
        <v>174</v>
      </c>
      <c r="C38" s="7" t="s">
        <v>238</v>
      </c>
      <c r="D38" s="7"/>
      <c r="E38" s="6" t="s">
        <v>45</v>
      </c>
      <c r="F38" s="16">
        <v>315</v>
      </c>
      <c r="G38" s="17"/>
      <c r="H38" s="17"/>
      <c r="I38" s="15">
        <f t="shared" si="27"/>
        <v>0</v>
      </c>
      <c r="J38" s="15">
        <f t="shared" si="28"/>
        <v>0</v>
      </c>
      <c r="K38" s="15">
        <f t="shared" si="29"/>
        <v>0</v>
      </c>
      <c r="L38" s="16">
        <f t="shared" si="30"/>
        <v>0</v>
      </c>
      <c r="N38" s="2"/>
      <c r="O38" s="2"/>
    </row>
    <row r="39" spans="1:15" s="86" customFormat="1" outlineLevel="2" x14ac:dyDescent="0.25">
      <c r="A39" s="83" t="s">
        <v>14</v>
      </c>
      <c r="B39" s="83" t="s">
        <v>172</v>
      </c>
      <c r="C39" s="84" t="s">
        <v>240</v>
      </c>
      <c r="D39" s="84"/>
      <c r="E39" s="85"/>
      <c r="F39" s="82"/>
      <c r="G39" s="82"/>
      <c r="H39" s="82"/>
      <c r="I39" s="82"/>
      <c r="J39" s="82"/>
      <c r="K39" s="82"/>
      <c r="L39" s="82"/>
      <c r="N39" s="87"/>
      <c r="O39" s="87"/>
    </row>
    <row r="40" spans="1:15" outlineLevel="2" x14ac:dyDescent="0.25">
      <c r="A40" s="5" t="s">
        <v>14</v>
      </c>
      <c r="B40" s="5" t="s">
        <v>171</v>
      </c>
      <c r="C40" s="7" t="s">
        <v>241</v>
      </c>
      <c r="D40" s="7"/>
      <c r="E40" s="6" t="s">
        <v>45</v>
      </c>
      <c r="F40" s="16">
        <v>3</v>
      </c>
      <c r="G40" s="17"/>
      <c r="H40" s="17"/>
      <c r="I40" s="15">
        <f>G40+H40</f>
        <v>0</v>
      </c>
      <c r="J40" s="15">
        <f>$F40*G40</f>
        <v>0</v>
      </c>
      <c r="K40" s="15">
        <f>$F40*H40</f>
        <v>0</v>
      </c>
      <c r="L40" s="16">
        <f>K40+J40</f>
        <v>0</v>
      </c>
      <c r="N40" s="2"/>
      <c r="O40" s="2"/>
    </row>
    <row r="41" spans="1:15" s="86" customFormat="1" outlineLevel="2" x14ac:dyDescent="0.25">
      <c r="A41" s="83" t="s">
        <v>14</v>
      </c>
      <c r="B41" s="83" t="s">
        <v>170</v>
      </c>
      <c r="C41" s="84" t="s">
        <v>242</v>
      </c>
      <c r="D41" s="84"/>
      <c r="E41" s="85"/>
      <c r="F41" s="82"/>
      <c r="G41" s="82"/>
      <c r="H41" s="82"/>
      <c r="I41" s="82"/>
      <c r="J41" s="82"/>
      <c r="K41" s="82"/>
      <c r="L41" s="82"/>
      <c r="N41" s="87"/>
      <c r="O41" s="87"/>
    </row>
    <row r="42" spans="1:15" outlineLevel="2" x14ac:dyDescent="0.25">
      <c r="A42" s="5" t="s">
        <v>14</v>
      </c>
      <c r="B42" s="5" t="s">
        <v>168</v>
      </c>
      <c r="C42" s="7" t="s">
        <v>243</v>
      </c>
      <c r="D42" s="7"/>
      <c r="E42" s="6" t="s">
        <v>45</v>
      </c>
      <c r="F42" s="16">
        <v>15.6</v>
      </c>
      <c r="G42" s="17"/>
      <c r="H42" s="17"/>
      <c r="I42" s="15">
        <f>G42+H42</f>
        <v>0</v>
      </c>
      <c r="J42" s="15">
        <f>$F42*G42</f>
        <v>0</v>
      </c>
      <c r="K42" s="15">
        <f>$F42*H42</f>
        <v>0</v>
      </c>
      <c r="L42" s="16">
        <f>K42+J42</f>
        <v>0</v>
      </c>
      <c r="N42" s="2"/>
      <c r="O42" s="2"/>
    </row>
    <row r="43" spans="1:15" s="86" customFormat="1" outlineLevel="2" x14ac:dyDescent="0.25">
      <c r="A43" s="83" t="s">
        <v>14</v>
      </c>
      <c r="B43" s="83" t="s">
        <v>167</v>
      </c>
      <c r="C43" s="84" t="s">
        <v>244</v>
      </c>
      <c r="D43" s="84"/>
      <c r="E43" s="85"/>
      <c r="F43" s="82"/>
      <c r="G43" s="82"/>
      <c r="H43" s="82"/>
      <c r="I43" s="82"/>
      <c r="J43" s="82"/>
      <c r="K43" s="82"/>
      <c r="L43" s="82"/>
      <c r="N43" s="87"/>
      <c r="O43" s="87"/>
    </row>
    <row r="44" spans="1:15" outlineLevel="2" x14ac:dyDescent="0.25">
      <c r="A44" s="5" t="s">
        <v>14</v>
      </c>
      <c r="B44" s="5" t="s">
        <v>166</v>
      </c>
      <c r="C44" s="7" t="s">
        <v>48</v>
      </c>
      <c r="D44" s="7"/>
      <c r="E44" s="6" t="s">
        <v>45</v>
      </c>
      <c r="F44" s="16">
        <v>42.9</v>
      </c>
      <c r="G44" s="17"/>
      <c r="H44" s="17"/>
      <c r="I44" s="15">
        <f>G44+H44</f>
        <v>0</v>
      </c>
      <c r="J44" s="15">
        <f>$F44*G44</f>
        <v>0</v>
      </c>
      <c r="K44" s="15">
        <f>$F44*H44</f>
        <v>0</v>
      </c>
      <c r="L44" s="16">
        <f>K44+J44</f>
        <v>0</v>
      </c>
      <c r="N44" s="2"/>
      <c r="O44" s="2"/>
    </row>
    <row r="45" spans="1:15" s="86" customFormat="1" outlineLevel="2" x14ac:dyDescent="0.25">
      <c r="A45" s="83" t="s">
        <v>14</v>
      </c>
      <c r="B45" s="83" t="s">
        <v>164</v>
      </c>
      <c r="C45" s="84" t="s">
        <v>245</v>
      </c>
      <c r="D45" s="84"/>
      <c r="E45" s="85"/>
      <c r="F45" s="82"/>
      <c r="G45" s="82"/>
      <c r="H45" s="82"/>
      <c r="I45" s="82"/>
      <c r="J45" s="82"/>
      <c r="K45" s="82"/>
      <c r="L45" s="82"/>
      <c r="N45" s="87"/>
      <c r="O45" s="87"/>
    </row>
    <row r="46" spans="1:15" outlineLevel="2" x14ac:dyDescent="0.25">
      <c r="A46" s="5" t="s">
        <v>14</v>
      </c>
      <c r="B46" s="5" t="s">
        <v>162</v>
      </c>
      <c r="C46" s="7" t="s">
        <v>47</v>
      </c>
      <c r="D46" s="7"/>
      <c r="E46" s="6" t="s">
        <v>45</v>
      </c>
      <c r="F46" s="16">
        <v>12.6</v>
      </c>
      <c r="G46" s="17"/>
      <c r="H46" s="17"/>
      <c r="I46" s="15">
        <f>G46+H46</f>
        <v>0</v>
      </c>
      <c r="J46" s="15">
        <f>$F46*G46</f>
        <v>0</v>
      </c>
      <c r="K46" s="15">
        <f>$F46*H46</f>
        <v>0</v>
      </c>
      <c r="L46" s="16">
        <f>K46+J46</f>
        <v>0</v>
      </c>
      <c r="N46" s="2"/>
      <c r="O46" s="2"/>
    </row>
    <row r="47" spans="1:15" s="86" customFormat="1" outlineLevel="2" x14ac:dyDescent="0.25">
      <c r="A47" s="83" t="s">
        <v>14</v>
      </c>
      <c r="B47" s="83" t="s">
        <v>161</v>
      </c>
      <c r="C47" s="84" t="s">
        <v>246</v>
      </c>
      <c r="D47" s="84"/>
      <c r="E47" s="85"/>
      <c r="F47" s="82"/>
      <c r="G47" s="82"/>
      <c r="H47" s="82"/>
      <c r="I47" s="82"/>
      <c r="J47" s="82"/>
      <c r="K47" s="82"/>
      <c r="L47" s="82"/>
      <c r="N47" s="87"/>
      <c r="O47" s="87"/>
    </row>
    <row r="48" spans="1:15" outlineLevel="2" x14ac:dyDescent="0.25">
      <c r="A48" s="5" t="s">
        <v>14</v>
      </c>
      <c r="B48" s="5" t="s">
        <v>159</v>
      </c>
      <c r="C48" s="7" t="s">
        <v>57</v>
      </c>
      <c r="D48" s="7"/>
      <c r="E48" s="6" t="s">
        <v>45</v>
      </c>
      <c r="F48" s="16">
        <v>43.5</v>
      </c>
      <c r="G48" s="17"/>
      <c r="H48" s="17"/>
      <c r="I48" s="15">
        <f>G48+H48</f>
        <v>0</v>
      </c>
      <c r="J48" s="15">
        <f>$F48*G48</f>
        <v>0</v>
      </c>
      <c r="K48" s="15">
        <f>$F48*H48</f>
        <v>0</v>
      </c>
      <c r="L48" s="16">
        <f>K48+J48</f>
        <v>0</v>
      </c>
      <c r="N48" s="2"/>
      <c r="O48" s="2"/>
    </row>
    <row r="49" spans="1:15" s="86" customFormat="1" outlineLevel="2" x14ac:dyDescent="0.25">
      <c r="A49" s="83" t="s">
        <v>14</v>
      </c>
      <c r="B49" s="83" t="s">
        <v>157</v>
      </c>
      <c r="C49" s="84" t="s">
        <v>247</v>
      </c>
      <c r="D49" s="84"/>
      <c r="E49" s="85"/>
      <c r="F49" s="82"/>
      <c r="G49" s="82"/>
      <c r="H49" s="82"/>
      <c r="I49" s="82"/>
      <c r="J49" s="82"/>
      <c r="K49" s="82"/>
      <c r="L49" s="82"/>
      <c r="N49" s="87"/>
      <c r="O49" s="87"/>
    </row>
    <row r="50" spans="1:15" outlineLevel="2" x14ac:dyDescent="0.25">
      <c r="A50" s="5" t="s">
        <v>14</v>
      </c>
      <c r="B50" s="5" t="s">
        <v>156</v>
      </c>
      <c r="C50" s="7" t="s">
        <v>233</v>
      </c>
      <c r="D50" s="7"/>
      <c r="E50" s="6" t="s">
        <v>45</v>
      </c>
      <c r="F50" s="16">
        <v>10.85</v>
      </c>
      <c r="G50" s="17"/>
      <c r="H50" s="17"/>
      <c r="I50" s="15">
        <f>G50+H50</f>
        <v>0</v>
      </c>
      <c r="J50" s="15">
        <f>$F50*G50</f>
        <v>0</v>
      </c>
      <c r="K50" s="15">
        <f>$F50*H50</f>
        <v>0</v>
      </c>
      <c r="L50" s="16">
        <f>K50+J50</f>
        <v>0</v>
      </c>
      <c r="N50" s="2"/>
      <c r="O50" s="2"/>
    </row>
    <row r="51" spans="1:15" s="86" customFormat="1" outlineLevel="2" x14ac:dyDescent="0.25">
      <c r="A51" s="83" t="s">
        <v>14</v>
      </c>
      <c r="B51" s="83" t="s">
        <v>155</v>
      </c>
      <c r="C51" s="84" t="s">
        <v>248</v>
      </c>
      <c r="D51" s="84"/>
      <c r="E51" s="85"/>
      <c r="F51" s="82"/>
      <c r="G51" s="82"/>
      <c r="H51" s="82"/>
      <c r="I51" s="82"/>
      <c r="J51" s="82"/>
      <c r="K51" s="82"/>
      <c r="L51" s="82"/>
      <c r="N51" s="87"/>
      <c r="O51" s="87"/>
    </row>
    <row r="52" spans="1:15" outlineLevel="2" x14ac:dyDescent="0.25">
      <c r="A52" s="5" t="s">
        <v>14</v>
      </c>
      <c r="B52" s="5" t="s">
        <v>153</v>
      </c>
      <c r="C52" s="7" t="s">
        <v>249</v>
      </c>
      <c r="D52" s="7"/>
      <c r="E52" s="6" t="s">
        <v>45</v>
      </c>
      <c r="F52" s="16">
        <v>37.5</v>
      </c>
      <c r="G52" s="17"/>
      <c r="H52" s="17"/>
      <c r="I52" s="15">
        <f>G52+H52</f>
        <v>0</v>
      </c>
      <c r="J52" s="15">
        <f>$F52*G52</f>
        <v>0</v>
      </c>
      <c r="K52" s="15">
        <f>$F52*H52</f>
        <v>0</v>
      </c>
      <c r="L52" s="16">
        <f>K52+J52</f>
        <v>0</v>
      </c>
      <c r="N52" s="2"/>
      <c r="O52" s="2"/>
    </row>
    <row r="53" spans="1:15" s="86" customFormat="1" outlineLevel="2" x14ac:dyDescent="0.25">
      <c r="A53" s="83" t="s">
        <v>14</v>
      </c>
      <c r="B53" s="83" t="s">
        <v>151</v>
      </c>
      <c r="C53" s="84" t="s">
        <v>250</v>
      </c>
      <c r="D53" s="84"/>
      <c r="E53" s="85"/>
      <c r="F53" s="82"/>
      <c r="G53" s="82"/>
      <c r="H53" s="82"/>
      <c r="I53" s="82"/>
      <c r="J53" s="82"/>
      <c r="K53" s="82"/>
      <c r="L53" s="82"/>
      <c r="N53" s="87"/>
      <c r="O53" s="87"/>
    </row>
    <row r="54" spans="1:15" outlineLevel="2" x14ac:dyDescent="0.25">
      <c r="A54" s="5" t="s">
        <v>14</v>
      </c>
      <c r="B54" s="5" t="s">
        <v>150</v>
      </c>
      <c r="C54" s="7" t="s">
        <v>251</v>
      </c>
      <c r="D54" s="7"/>
      <c r="E54" s="6" t="s">
        <v>45</v>
      </c>
      <c r="F54" s="16">
        <v>56.76</v>
      </c>
      <c r="G54" s="17"/>
      <c r="H54" s="17"/>
      <c r="I54" s="15">
        <f>G54+H54</f>
        <v>0</v>
      </c>
      <c r="J54" s="15">
        <f>$F54*G54</f>
        <v>0</v>
      </c>
      <c r="K54" s="15">
        <f>$F54*H54</f>
        <v>0</v>
      </c>
      <c r="L54" s="16">
        <f>K54+J54</f>
        <v>0</v>
      </c>
      <c r="N54" s="2"/>
      <c r="O54" s="2"/>
    </row>
    <row r="55" spans="1:15" s="86" customFormat="1" outlineLevel="2" x14ac:dyDescent="0.25">
      <c r="A55" s="83" t="s">
        <v>14</v>
      </c>
      <c r="B55" s="83" t="s">
        <v>149</v>
      </c>
      <c r="C55" s="84" t="s">
        <v>252</v>
      </c>
      <c r="D55" s="84"/>
      <c r="E55" s="85"/>
      <c r="F55" s="82"/>
      <c r="G55" s="82"/>
      <c r="H55" s="82"/>
      <c r="I55" s="82"/>
      <c r="J55" s="82"/>
      <c r="K55" s="82"/>
      <c r="L55" s="82"/>
      <c r="N55" s="87"/>
      <c r="O55" s="87"/>
    </row>
    <row r="56" spans="1:15" outlineLevel="2" x14ac:dyDescent="0.25">
      <c r="A56" s="5" t="s">
        <v>14</v>
      </c>
      <c r="B56" s="5" t="s">
        <v>147</v>
      </c>
      <c r="C56" s="7" t="s">
        <v>48</v>
      </c>
      <c r="D56" s="7"/>
      <c r="E56" s="6" t="s">
        <v>45</v>
      </c>
      <c r="F56" s="16">
        <v>2.6</v>
      </c>
      <c r="G56" s="17"/>
      <c r="H56" s="17"/>
      <c r="I56" s="15">
        <f>G56+H56</f>
        <v>0</v>
      </c>
      <c r="J56" s="15">
        <f>$F56*G56</f>
        <v>0</v>
      </c>
      <c r="K56" s="15">
        <f>$F56*H56</f>
        <v>0</v>
      </c>
      <c r="L56" s="16">
        <f>K56+J56</f>
        <v>0</v>
      </c>
      <c r="N56" s="2"/>
      <c r="O56" s="2"/>
    </row>
    <row r="57" spans="1:15" s="86" customFormat="1" outlineLevel="2" x14ac:dyDescent="0.25">
      <c r="A57" s="83" t="s">
        <v>14</v>
      </c>
      <c r="B57" s="83" t="s">
        <v>146</v>
      </c>
      <c r="C57" s="84" t="s">
        <v>253</v>
      </c>
      <c r="D57" s="84"/>
      <c r="E57" s="85"/>
      <c r="F57" s="82"/>
      <c r="G57" s="82"/>
      <c r="H57" s="82"/>
      <c r="I57" s="82"/>
      <c r="J57" s="82"/>
      <c r="K57" s="82"/>
      <c r="L57" s="82"/>
      <c r="N57" s="87"/>
      <c r="O57" s="87"/>
    </row>
    <row r="58" spans="1:15" outlineLevel="2" x14ac:dyDescent="0.25">
      <c r="A58" s="5" t="s">
        <v>14</v>
      </c>
      <c r="B58" s="5" t="s">
        <v>144</v>
      </c>
      <c r="C58" s="7" t="s">
        <v>254</v>
      </c>
      <c r="D58" s="7"/>
      <c r="E58" s="6" t="s">
        <v>45</v>
      </c>
      <c r="F58" s="16">
        <v>1.34</v>
      </c>
      <c r="G58" s="17"/>
      <c r="H58" s="17"/>
      <c r="I58" s="15">
        <f>G58+H58</f>
        <v>0</v>
      </c>
      <c r="J58" s="15">
        <f>$F58*G58</f>
        <v>0</v>
      </c>
      <c r="K58" s="15">
        <f>$F58*H58</f>
        <v>0</v>
      </c>
      <c r="L58" s="16">
        <f>K58+J58</f>
        <v>0</v>
      </c>
      <c r="N58" s="2"/>
      <c r="O58" s="2"/>
    </row>
    <row r="59" spans="1:15" s="86" customFormat="1" outlineLevel="2" x14ac:dyDescent="0.25">
      <c r="A59" s="83" t="s">
        <v>14</v>
      </c>
      <c r="B59" s="83" t="s">
        <v>142</v>
      </c>
      <c r="C59" s="84" t="s">
        <v>255</v>
      </c>
      <c r="D59" s="84"/>
      <c r="E59" s="85"/>
      <c r="F59" s="82"/>
      <c r="G59" s="82"/>
      <c r="H59" s="82"/>
      <c r="I59" s="82"/>
      <c r="J59" s="82"/>
      <c r="K59" s="82"/>
      <c r="L59" s="82"/>
      <c r="N59" s="87"/>
      <c r="O59" s="87"/>
    </row>
    <row r="60" spans="1:15" outlineLevel="2" x14ac:dyDescent="0.25">
      <c r="A60" s="5" t="s">
        <v>14</v>
      </c>
      <c r="B60" s="5" t="s">
        <v>141</v>
      </c>
      <c r="C60" s="7" t="s">
        <v>47</v>
      </c>
      <c r="D60" s="7"/>
      <c r="E60" s="6" t="s">
        <v>45</v>
      </c>
      <c r="F60" s="16">
        <v>11.2</v>
      </c>
      <c r="G60" s="17"/>
      <c r="H60" s="17"/>
      <c r="I60" s="15">
        <f>G60+H60</f>
        <v>0</v>
      </c>
      <c r="J60" s="15">
        <f>$F60*G60</f>
        <v>0</v>
      </c>
      <c r="K60" s="15">
        <f>$F60*H60</f>
        <v>0</v>
      </c>
      <c r="L60" s="16">
        <f>K60+J60</f>
        <v>0</v>
      </c>
      <c r="N60" s="2"/>
      <c r="O60" s="2"/>
    </row>
    <row r="61" spans="1:15" s="86" customFormat="1" outlineLevel="2" x14ac:dyDescent="0.25">
      <c r="A61" s="83" t="s">
        <v>14</v>
      </c>
      <c r="B61" s="83" t="s">
        <v>140</v>
      </c>
      <c r="C61" s="84" t="s">
        <v>256</v>
      </c>
      <c r="D61" s="84"/>
      <c r="E61" s="85"/>
      <c r="F61" s="82"/>
      <c r="G61" s="82"/>
      <c r="H61" s="82"/>
      <c r="I61" s="82"/>
      <c r="J61" s="82"/>
      <c r="K61" s="82"/>
      <c r="L61" s="82"/>
      <c r="N61" s="87"/>
      <c r="O61" s="87"/>
    </row>
    <row r="62" spans="1:15" outlineLevel="2" x14ac:dyDescent="0.25">
      <c r="A62" s="5" t="s">
        <v>14</v>
      </c>
      <c r="B62" s="5" t="s">
        <v>138</v>
      </c>
      <c r="C62" s="7" t="s">
        <v>57</v>
      </c>
      <c r="D62" s="7"/>
      <c r="E62" s="6" t="s">
        <v>45</v>
      </c>
      <c r="F62" s="16">
        <v>1.5</v>
      </c>
      <c r="G62" s="17"/>
      <c r="H62" s="17"/>
      <c r="I62" s="15">
        <f>G62+H62</f>
        <v>0</v>
      </c>
      <c r="J62" s="15">
        <f>$F62*G62</f>
        <v>0</v>
      </c>
      <c r="K62" s="15">
        <f>$F62*H62</f>
        <v>0</v>
      </c>
      <c r="L62" s="16">
        <f>K62+J62</f>
        <v>0</v>
      </c>
      <c r="N62" s="2"/>
      <c r="O62" s="2"/>
    </row>
    <row r="63" spans="1:15" s="86" customFormat="1" outlineLevel="2" x14ac:dyDescent="0.25">
      <c r="A63" s="83" t="s">
        <v>14</v>
      </c>
      <c r="B63" s="83" t="s">
        <v>136</v>
      </c>
      <c r="C63" s="84" t="s">
        <v>257</v>
      </c>
      <c r="D63" s="84"/>
      <c r="E63" s="85"/>
      <c r="F63" s="82"/>
      <c r="G63" s="82"/>
      <c r="H63" s="82"/>
      <c r="I63" s="82"/>
      <c r="J63" s="82"/>
      <c r="K63" s="82"/>
      <c r="L63" s="82"/>
      <c r="N63" s="87"/>
      <c r="O63" s="87"/>
    </row>
    <row r="64" spans="1:15" outlineLevel="2" x14ac:dyDescent="0.25">
      <c r="A64" s="5" t="s">
        <v>14</v>
      </c>
      <c r="B64" s="5" t="s">
        <v>135</v>
      </c>
      <c r="C64" s="7" t="s">
        <v>128</v>
      </c>
      <c r="D64" s="7"/>
      <c r="E64" s="6" t="s">
        <v>45</v>
      </c>
      <c r="F64" s="16">
        <v>8</v>
      </c>
      <c r="G64" s="17"/>
      <c r="H64" s="17"/>
      <c r="I64" s="15">
        <f>G64+H64</f>
        <v>0</v>
      </c>
      <c r="J64" s="15">
        <f>$F64*G64</f>
        <v>0</v>
      </c>
      <c r="K64" s="15">
        <f>$F64*H64</f>
        <v>0</v>
      </c>
      <c r="L64" s="16">
        <f>K64+J64</f>
        <v>0</v>
      </c>
      <c r="N64" s="2"/>
      <c r="O64" s="2"/>
    </row>
    <row r="65" spans="1:15" s="86" customFormat="1" outlineLevel="2" x14ac:dyDescent="0.25">
      <c r="A65" s="83" t="s">
        <v>14</v>
      </c>
      <c r="B65" s="83" t="s">
        <v>133</v>
      </c>
      <c r="C65" s="84" t="s">
        <v>258</v>
      </c>
      <c r="D65" s="84"/>
      <c r="E65" s="85"/>
      <c r="F65" s="82"/>
      <c r="G65" s="82"/>
      <c r="H65" s="82"/>
      <c r="I65" s="82"/>
      <c r="J65" s="82"/>
      <c r="K65" s="82"/>
      <c r="L65" s="82"/>
      <c r="N65" s="87"/>
      <c r="O65" s="87"/>
    </row>
    <row r="66" spans="1:15" outlineLevel="2" x14ac:dyDescent="0.25">
      <c r="A66" s="5" t="s">
        <v>14</v>
      </c>
      <c r="B66" s="5" t="s">
        <v>131</v>
      </c>
      <c r="C66" s="7" t="s">
        <v>175</v>
      </c>
      <c r="D66" s="7"/>
      <c r="E66" s="6" t="s">
        <v>45</v>
      </c>
      <c r="F66" s="16">
        <v>3.4</v>
      </c>
      <c r="G66" s="17"/>
      <c r="H66" s="17"/>
      <c r="I66" s="15">
        <f>G66+H66</f>
        <v>0</v>
      </c>
      <c r="J66" s="15">
        <f>$F66*G66</f>
        <v>0</v>
      </c>
      <c r="K66" s="15">
        <f>$F66*H66</f>
        <v>0</v>
      </c>
      <c r="L66" s="16">
        <f>K66+J66</f>
        <v>0</v>
      </c>
      <c r="N66" s="2"/>
      <c r="O66" s="2"/>
    </row>
    <row r="67" spans="1:15" s="86" customFormat="1" outlineLevel="2" x14ac:dyDescent="0.25">
      <c r="A67" s="83" t="s">
        <v>14</v>
      </c>
      <c r="B67" s="83" t="s">
        <v>130</v>
      </c>
      <c r="C67" s="84" t="s">
        <v>259</v>
      </c>
      <c r="D67" s="84"/>
      <c r="E67" s="85"/>
      <c r="F67" s="82"/>
      <c r="G67" s="82"/>
      <c r="H67" s="82"/>
      <c r="I67" s="82"/>
      <c r="J67" s="82"/>
      <c r="K67" s="82"/>
      <c r="L67" s="82"/>
      <c r="N67" s="87"/>
      <c r="O67" s="87"/>
    </row>
    <row r="68" spans="1:15" outlineLevel="2" x14ac:dyDescent="0.25">
      <c r="A68" s="5" t="s">
        <v>14</v>
      </c>
      <c r="B68" s="5" t="s">
        <v>129</v>
      </c>
      <c r="C68" s="7" t="s">
        <v>260</v>
      </c>
      <c r="D68" s="7"/>
      <c r="E68" s="6" t="s">
        <v>45</v>
      </c>
      <c r="F68" s="16">
        <v>1.23</v>
      </c>
      <c r="G68" s="17"/>
      <c r="H68" s="17"/>
      <c r="I68" s="15">
        <f>G68+H68</f>
        <v>0</v>
      </c>
      <c r="J68" s="15">
        <f>$F68*G68</f>
        <v>0</v>
      </c>
      <c r="K68" s="15">
        <f>$F68*H68</f>
        <v>0</v>
      </c>
      <c r="L68" s="16">
        <f>K68+J68</f>
        <v>0</v>
      </c>
      <c r="N68" s="2"/>
      <c r="O68" s="2"/>
    </row>
    <row r="69" spans="1:15" s="86" customFormat="1" outlineLevel="2" x14ac:dyDescent="0.25">
      <c r="A69" s="83" t="s">
        <v>14</v>
      </c>
      <c r="B69" s="83" t="s">
        <v>127</v>
      </c>
      <c r="C69" s="84" t="s">
        <v>261</v>
      </c>
      <c r="D69" s="84"/>
      <c r="E69" s="85"/>
      <c r="F69" s="82"/>
      <c r="G69" s="82"/>
      <c r="H69" s="82"/>
      <c r="I69" s="82"/>
      <c r="J69" s="82"/>
      <c r="K69" s="82"/>
      <c r="L69" s="82"/>
      <c r="N69" s="87"/>
      <c r="O69" s="87"/>
    </row>
    <row r="70" spans="1:15" outlineLevel="2" x14ac:dyDescent="0.25">
      <c r="A70" s="5" t="s">
        <v>14</v>
      </c>
      <c r="B70" s="5" t="s">
        <v>125</v>
      </c>
      <c r="C70" s="7" t="s">
        <v>262</v>
      </c>
      <c r="D70" s="7"/>
      <c r="E70" s="6" t="s">
        <v>45</v>
      </c>
      <c r="F70" s="16">
        <v>0.57999999999999996</v>
      </c>
      <c r="G70" s="17"/>
      <c r="H70" s="17"/>
      <c r="I70" s="15">
        <f>G70+H70</f>
        <v>0</v>
      </c>
      <c r="J70" s="15">
        <f>$F70*G70</f>
        <v>0</v>
      </c>
      <c r="K70" s="15">
        <f>$F70*H70</f>
        <v>0</v>
      </c>
      <c r="L70" s="16">
        <f>K70+J70</f>
        <v>0</v>
      </c>
      <c r="N70" s="2"/>
      <c r="O70" s="2"/>
    </row>
    <row r="71" spans="1:15" s="86" customFormat="1" outlineLevel="2" x14ac:dyDescent="0.25">
      <c r="A71" s="83" t="s">
        <v>14</v>
      </c>
      <c r="B71" s="83" t="s">
        <v>124</v>
      </c>
      <c r="C71" s="84" t="s">
        <v>263</v>
      </c>
      <c r="D71" s="84"/>
      <c r="E71" s="85"/>
      <c r="F71" s="82"/>
      <c r="G71" s="82"/>
      <c r="H71" s="82"/>
      <c r="I71" s="82"/>
      <c r="J71" s="82"/>
      <c r="K71" s="82"/>
      <c r="L71" s="82"/>
      <c r="N71" s="87"/>
      <c r="O71" s="87"/>
    </row>
    <row r="72" spans="1:15" outlineLevel="2" x14ac:dyDescent="0.25">
      <c r="A72" s="5" t="s">
        <v>14</v>
      </c>
      <c r="B72" s="5" t="s">
        <v>123</v>
      </c>
      <c r="C72" s="7" t="s">
        <v>264</v>
      </c>
      <c r="D72" s="7"/>
      <c r="E72" s="6" t="s">
        <v>45</v>
      </c>
      <c r="F72" s="16">
        <v>0.66</v>
      </c>
      <c r="G72" s="17"/>
      <c r="H72" s="17"/>
      <c r="I72" s="15">
        <f>G72+H72</f>
        <v>0</v>
      </c>
      <c r="J72" s="15">
        <f>$F72*G72</f>
        <v>0</v>
      </c>
      <c r="K72" s="15">
        <f>$F72*H72</f>
        <v>0</v>
      </c>
      <c r="L72" s="16">
        <f>K72+J72</f>
        <v>0</v>
      </c>
      <c r="N72" s="2"/>
      <c r="O72" s="2"/>
    </row>
    <row r="73" spans="1:15" s="86" customFormat="1" outlineLevel="2" x14ac:dyDescent="0.25">
      <c r="A73" s="83" t="s">
        <v>14</v>
      </c>
      <c r="B73" s="83" t="s">
        <v>122</v>
      </c>
      <c r="C73" s="84" t="s">
        <v>265</v>
      </c>
      <c r="D73" s="84"/>
      <c r="E73" s="85"/>
      <c r="F73" s="82"/>
      <c r="G73" s="82"/>
      <c r="H73" s="82"/>
      <c r="I73" s="82"/>
      <c r="J73" s="82"/>
      <c r="K73" s="82"/>
      <c r="L73" s="82"/>
      <c r="N73" s="87"/>
      <c r="O73" s="87"/>
    </row>
    <row r="74" spans="1:15" outlineLevel="2" x14ac:dyDescent="0.25">
      <c r="A74" s="5" t="s">
        <v>14</v>
      </c>
      <c r="B74" s="5" t="s">
        <v>120</v>
      </c>
      <c r="C74" s="7" t="s">
        <v>266</v>
      </c>
      <c r="D74" s="7"/>
      <c r="E74" s="6" t="s">
        <v>45</v>
      </c>
      <c r="F74" s="16">
        <v>0.83</v>
      </c>
      <c r="G74" s="17"/>
      <c r="H74" s="17"/>
      <c r="I74" s="15">
        <f>G74+H74</f>
        <v>0</v>
      </c>
      <c r="J74" s="15">
        <f>$F74*G74</f>
        <v>0</v>
      </c>
      <c r="K74" s="15">
        <f>$F74*H74</f>
        <v>0</v>
      </c>
      <c r="L74" s="16">
        <f>K74+J74</f>
        <v>0</v>
      </c>
      <c r="N74" s="2"/>
      <c r="O74" s="2"/>
    </row>
    <row r="75" spans="1:15" x14ac:dyDescent="0.25">
      <c r="A75" s="162"/>
      <c r="B75" s="163" t="s">
        <v>44</v>
      </c>
      <c r="C75" s="163"/>
      <c r="D75" s="163"/>
      <c r="E75" s="163"/>
      <c r="F75" s="163"/>
      <c r="G75" s="163"/>
      <c r="H75" s="163"/>
      <c r="I75" s="163"/>
      <c r="J75" s="163"/>
      <c r="K75" s="163"/>
      <c r="L75" s="163"/>
    </row>
    <row r="76" spans="1:15" x14ac:dyDescent="0.25">
      <c r="A76" s="162"/>
      <c r="B76" s="163" t="s">
        <v>43</v>
      </c>
      <c r="C76" s="163"/>
      <c r="D76" s="163"/>
      <c r="E76" s="163"/>
      <c r="F76" s="163"/>
      <c r="G76" s="163"/>
      <c r="H76" s="163"/>
      <c r="I76" s="163"/>
      <c r="J76" s="163"/>
      <c r="K76" s="163"/>
      <c r="L76" s="163"/>
    </row>
    <row r="77" spans="1:15" ht="35.25" customHeight="1" x14ac:dyDescent="0.25">
      <c r="A77" s="162"/>
      <c r="B77" s="163" t="s">
        <v>42</v>
      </c>
      <c r="C77" s="163"/>
      <c r="D77" s="163"/>
      <c r="E77" s="163"/>
      <c r="F77" s="163"/>
      <c r="G77" s="163"/>
      <c r="H77" s="163"/>
      <c r="I77" s="163"/>
      <c r="J77" s="163"/>
      <c r="K77" s="163"/>
      <c r="L77" s="163"/>
    </row>
    <row r="78" spans="1:15" ht="38.25" customHeight="1" x14ac:dyDescent="0.25">
      <c r="A78" s="162"/>
      <c r="B78" s="163" t="s">
        <v>41</v>
      </c>
      <c r="C78" s="163"/>
      <c r="D78" s="163"/>
      <c r="E78" s="163"/>
      <c r="F78" s="163"/>
      <c r="G78" s="163"/>
      <c r="H78" s="163"/>
      <c r="I78" s="163"/>
      <c r="J78" s="163"/>
      <c r="K78" s="163"/>
      <c r="L78" s="163"/>
    </row>
    <row r="79" spans="1:15" ht="46.5" customHeight="1" x14ac:dyDescent="0.25">
      <c r="A79" s="162"/>
      <c r="B79" s="163" t="s">
        <v>40</v>
      </c>
      <c r="C79" s="163"/>
      <c r="D79" s="163"/>
      <c r="E79" s="163"/>
      <c r="F79" s="163"/>
      <c r="G79" s="163"/>
      <c r="H79" s="163"/>
      <c r="I79" s="163"/>
      <c r="J79" s="163"/>
      <c r="K79" s="163"/>
      <c r="L79" s="163"/>
    </row>
    <row r="80" spans="1:15" ht="32.25" customHeight="1" x14ac:dyDescent="0.25">
      <c r="A80" s="162"/>
      <c r="B80" s="163" t="s">
        <v>39</v>
      </c>
      <c r="C80" s="163"/>
      <c r="D80" s="163"/>
      <c r="E80" s="163"/>
      <c r="F80" s="163"/>
      <c r="G80" s="163"/>
      <c r="H80" s="163"/>
      <c r="I80" s="163"/>
      <c r="J80" s="163"/>
      <c r="K80" s="163"/>
      <c r="L80" s="163"/>
    </row>
    <row r="81" spans="1:12" x14ac:dyDescent="0.25">
      <c r="A81" s="162"/>
      <c r="B81" s="163" t="s">
        <v>38</v>
      </c>
      <c r="C81" s="163"/>
      <c r="D81" s="163"/>
      <c r="E81" s="163"/>
      <c r="F81" s="163"/>
      <c r="G81" s="163"/>
      <c r="H81" s="163"/>
      <c r="I81" s="163"/>
      <c r="J81" s="163"/>
      <c r="K81" s="163"/>
      <c r="L81" s="163"/>
    </row>
    <row r="82" spans="1:12" s="38" customFormat="1" ht="21.75" customHeight="1" x14ac:dyDescent="0.25">
      <c r="A82" s="164"/>
      <c r="B82" s="165" t="s">
        <v>216</v>
      </c>
      <c r="C82" s="165"/>
      <c r="D82" s="165"/>
      <c r="E82" s="165"/>
      <c r="F82" s="165"/>
      <c r="G82" s="165"/>
      <c r="H82" s="165"/>
      <c r="I82" s="165"/>
      <c r="J82" s="165"/>
      <c r="K82" s="165"/>
      <c r="L82" s="165"/>
    </row>
    <row r="83" spans="1:12" ht="50.25" customHeight="1" x14ac:dyDescent="0.25">
      <c r="A83" s="162"/>
      <c r="B83" s="163" t="s">
        <v>37</v>
      </c>
      <c r="C83" s="163"/>
      <c r="D83" s="163"/>
      <c r="E83" s="163"/>
      <c r="F83" s="163"/>
      <c r="G83" s="163"/>
      <c r="H83" s="163"/>
      <c r="I83" s="163"/>
      <c r="J83" s="163"/>
      <c r="K83" s="163"/>
      <c r="L83" s="163"/>
    </row>
    <row r="84" spans="1:12" s="38" customFormat="1" ht="19.5" customHeight="1" x14ac:dyDescent="0.25">
      <c r="A84" s="164"/>
      <c r="B84" s="165" t="s">
        <v>217</v>
      </c>
      <c r="C84" s="165"/>
      <c r="D84" s="165"/>
      <c r="E84" s="165"/>
      <c r="F84" s="165"/>
      <c r="G84" s="165"/>
      <c r="H84" s="165"/>
      <c r="I84" s="165"/>
      <c r="J84" s="165"/>
      <c r="K84" s="165"/>
      <c r="L84" s="165"/>
    </row>
    <row r="85" spans="1:12" ht="33" customHeight="1" x14ac:dyDescent="0.25">
      <c r="A85" s="162"/>
      <c r="B85" s="163" t="s">
        <v>36</v>
      </c>
      <c r="C85" s="163"/>
      <c r="D85" s="163"/>
      <c r="E85" s="163"/>
      <c r="F85" s="163"/>
      <c r="G85" s="163"/>
      <c r="H85" s="163"/>
      <c r="I85" s="163"/>
      <c r="J85" s="163"/>
      <c r="K85" s="163"/>
      <c r="L85" s="163"/>
    </row>
    <row r="86" spans="1:12" ht="48.75" customHeight="1" x14ac:dyDescent="0.25">
      <c r="A86" s="162"/>
      <c r="B86" s="163" t="s">
        <v>218</v>
      </c>
      <c r="C86" s="163"/>
      <c r="D86" s="163"/>
      <c r="E86" s="163"/>
      <c r="F86" s="163"/>
      <c r="G86" s="163"/>
      <c r="H86" s="163"/>
      <c r="I86" s="163"/>
      <c r="J86" s="163"/>
      <c r="K86" s="163"/>
      <c r="L86" s="163"/>
    </row>
    <row r="87" spans="1:12" x14ac:dyDescent="0.25">
      <c r="A87" s="45"/>
      <c r="B87" s="46" t="s">
        <v>35</v>
      </c>
      <c r="C87" s="45"/>
      <c r="D87" s="45"/>
      <c r="E87" s="47"/>
      <c r="F87" s="23"/>
      <c r="G87" s="23"/>
      <c r="H87" s="23"/>
      <c r="I87" s="23"/>
      <c r="J87" s="23"/>
      <c r="K87" s="23"/>
      <c r="L87" s="23"/>
    </row>
    <row r="88" spans="1:12" x14ac:dyDescent="0.25">
      <c r="A88" s="48">
        <v>1</v>
      </c>
      <c r="B88" s="132" t="s">
        <v>34</v>
      </c>
      <c r="C88" s="132"/>
      <c r="D88" s="132"/>
      <c r="E88" s="132"/>
      <c r="F88" s="23"/>
      <c r="G88" s="23"/>
      <c r="H88" s="23"/>
      <c r="I88" s="23"/>
      <c r="J88" s="23"/>
      <c r="K88" s="23"/>
      <c r="L88" s="23"/>
    </row>
    <row r="89" spans="1:12" x14ac:dyDescent="0.25">
      <c r="A89" s="48">
        <v>2</v>
      </c>
      <c r="B89" s="49" t="s">
        <v>33</v>
      </c>
      <c r="C89" s="50"/>
      <c r="D89" s="50"/>
      <c r="E89" s="51"/>
      <c r="F89" s="23"/>
      <c r="G89" s="23"/>
      <c r="H89" s="23"/>
      <c r="I89" s="23"/>
      <c r="J89" s="23"/>
      <c r="K89" s="23"/>
      <c r="L89" s="23"/>
    </row>
    <row r="90" spans="1:12" x14ac:dyDescent="0.25">
      <c r="A90" s="48">
        <v>3</v>
      </c>
      <c r="B90" s="49" t="s">
        <v>32</v>
      </c>
      <c r="C90" s="50"/>
      <c r="D90" s="50"/>
      <c r="E90" s="51"/>
      <c r="F90" s="23"/>
      <c r="G90" s="23"/>
      <c r="H90" s="23"/>
      <c r="I90" s="23"/>
      <c r="J90" s="23"/>
      <c r="K90" s="23"/>
      <c r="L90" s="23"/>
    </row>
    <row r="91" spans="1:12" x14ac:dyDescent="0.25">
      <c r="A91" s="48">
        <v>4</v>
      </c>
      <c r="B91" s="49" t="s">
        <v>31</v>
      </c>
      <c r="C91" s="50"/>
      <c r="D91" s="50"/>
      <c r="E91" s="51"/>
      <c r="F91" s="23"/>
      <c r="G91" s="23"/>
      <c r="H91" s="23"/>
      <c r="I91" s="23"/>
      <c r="J91" s="23"/>
      <c r="K91" s="23"/>
      <c r="L91" s="23"/>
    </row>
    <row r="92" spans="1:12" x14ac:dyDescent="0.25">
      <c r="A92" s="48">
        <v>5</v>
      </c>
      <c r="B92" s="49" t="s">
        <v>30</v>
      </c>
      <c r="C92" s="50"/>
      <c r="D92" s="50"/>
      <c r="E92" s="51"/>
      <c r="F92" s="23"/>
      <c r="G92" s="23"/>
      <c r="H92" s="23"/>
      <c r="I92" s="23"/>
      <c r="J92" s="23"/>
      <c r="K92" s="23"/>
      <c r="L92" s="23"/>
    </row>
    <row r="93" spans="1:12" x14ac:dyDescent="0.25">
      <c r="A93" s="48">
        <v>6</v>
      </c>
      <c r="B93" s="49" t="s">
        <v>29</v>
      </c>
      <c r="C93" s="50"/>
      <c r="D93" s="50"/>
      <c r="E93" s="51"/>
      <c r="F93" s="23"/>
      <c r="G93" s="23"/>
      <c r="H93" s="23"/>
      <c r="I93" s="23"/>
      <c r="J93" s="23"/>
      <c r="K93" s="23"/>
      <c r="L93" s="23"/>
    </row>
    <row r="94" spans="1:12" x14ac:dyDescent="0.25">
      <c r="A94" s="48">
        <v>7</v>
      </c>
      <c r="B94" s="49" t="s">
        <v>28</v>
      </c>
      <c r="C94" s="50"/>
      <c r="D94" s="50"/>
      <c r="E94" s="51"/>
      <c r="F94" s="23"/>
      <c r="G94" s="23"/>
      <c r="H94" s="23"/>
      <c r="I94" s="23"/>
      <c r="J94" s="23"/>
      <c r="K94" s="23"/>
      <c r="L94" s="23"/>
    </row>
    <row r="95" spans="1:12" x14ac:dyDescent="0.25">
      <c r="A95" s="48">
        <v>8</v>
      </c>
      <c r="B95" s="49" t="s">
        <v>27</v>
      </c>
      <c r="C95" s="50"/>
      <c r="D95" s="50"/>
      <c r="E95" s="51"/>
      <c r="F95" s="23"/>
      <c r="G95" s="23"/>
      <c r="H95" s="23"/>
      <c r="I95" s="23"/>
      <c r="J95" s="23"/>
      <c r="K95" s="23"/>
      <c r="L95" s="23"/>
    </row>
    <row r="96" spans="1:12" x14ac:dyDescent="0.25">
      <c r="A96" s="48">
        <v>9</v>
      </c>
      <c r="B96" s="49" t="s">
        <v>26</v>
      </c>
      <c r="C96" s="50"/>
      <c r="D96" s="50"/>
      <c r="E96" s="51"/>
      <c r="F96" s="23"/>
      <c r="G96" s="23"/>
      <c r="H96" s="23"/>
      <c r="I96" s="23"/>
      <c r="J96" s="23"/>
      <c r="K96" s="23"/>
      <c r="L96" s="23"/>
    </row>
    <row r="97" spans="1:13" x14ac:dyDescent="0.25">
      <c r="A97" s="48">
        <v>10</v>
      </c>
      <c r="B97" s="49" t="s">
        <v>25</v>
      </c>
      <c r="C97" s="52"/>
      <c r="D97" s="52"/>
      <c r="E97" s="53"/>
      <c r="F97" s="23"/>
      <c r="G97" s="23"/>
      <c r="H97" s="23"/>
      <c r="I97" s="23"/>
      <c r="J97" s="23"/>
      <c r="K97" s="23"/>
      <c r="L97" s="23"/>
    </row>
    <row r="98" spans="1:13" x14ac:dyDescent="0.25">
      <c r="A98" s="48">
        <v>11</v>
      </c>
      <c r="B98" s="49" t="s">
        <v>24</v>
      </c>
      <c r="C98" s="52"/>
      <c r="D98" s="52"/>
      <c r="E98" s="53"/>
      <c r="F98" s="23"/>
      <c r="G98" s="23"/>
      <c r="H98" s="23"/>
      <c r="I98" s="23"/>
      <c r="J98" s="23"/>
      <c r="K98" s="23"/>
      <c r="L98" s="23"/>
    </row>
    <row r="99" spans="1:13" x14ac:dyDescent="0.25">
      <c r="A99" s="48">
        <v>12</v>
      </c>
      <c r="B99" s="49" t="s">
        <v>215</v>
      </c>
      <c r="C99" s="52"/>
      <c r="D99" s="52"/>
      <c r="E99" s="53"/>
      <c r="F99" s="23"/>
      <c r="G99" s="23"/>
      <c r="H99" s="23"/>
      <c r="I99" s="23"/>
      <c r="J99" s="23"/>
      <c r="K99" s="23"/>
      <c r="L99" s="23"/>
    </row>
    <row r="100" spans="1:13" x14ac:dyDescent="0.25">
      <c r="A100" s="48"/>
      <c r="B100" s="49"/>
      <c r="C100" s="52"/>
      <c r="D100" s="52"/>
      <c r="E100" s="53"/>
      <c r="F100" s="23"/>
      <c r="G100" s="23"/>
      <c r="H100" s="23"/>
      <c r="I100" s="23"/>
      <c r="J100" s="23"/>
      <c r="K100" s="23"/>
      <c r="L100" s="23"/>
    </row>
    <row r="101" spans="1:13" s="38" customFormat="1" x14ac:dyDescent="0.25">
      <c r="A101" s="39" t="s">
        <v>211</v>
      </c>
      <c r="B101" s="40"/>
      <c r="C101" s="41"/>
      <c r="D101" s="41"/>
      <c r="E101" s="54"/>
      <c r="F101" s="43"/>
      <c r="G101" s="43"/>
      <c r="H101" s="43"/>
      <c r="I101" s="43"/>
      <c r="J101" s="43"/>
      <c r="K101" s="43"/>
      <c r="L101" s="43"/>
    </row>
    <row r="102" spans="1:13" s="38" customFormat="1" x14ac:dyDescent="0.25">
      <c r="A102" s="44" t="s">
        <v>221</v>
      </c>
      <c r="B102" s="40"/>
      <c r="C102" s="41"/>
      <c r="D102" s="41"/>
      <c r="E102" s="54"/>
      <c r="F102" s="43"/>
      <c r="G102" s="43"/>
      <c r="H102" s="43"/>
      <c r="I102" s="43"/>
      <c r="J102" s="43"/>
      <c r="K102" s="43"/>
      <c r="L102" s="43"/>
    </row>
    <row r="103" spans="1:13" s="38" customFormat="1" x14ac:dyDescent="0.25">
      <c r="A103" s="44" t="s">
        <v>222</v>
      </c>
      <c r="B103" s="40"/>
      <c r="C103" s="41"/>
      <c r="D103" s="41"/>
      <c r="E103" s="54"/>
      <c r="F103" s="43"/>
      <c r="G103" s="43"/>
      <c r="H103" s="43"/>
      <c r="I103" s="43"/>
      <c r="J103" s="43"/>
      <c r="K103" s="43"/>
      <c r="L103" s="43"/>
    </row>
    <row r="104" spans="1:13" s="38" customFormat="1" x14ac:dyDescent="0.25">
      <c r="A104" s="44" t="s">
        <v>267</v>
      </c>
      <c r="B104" s="40"/>
      <c r="C104" s="41"/>
      <c r="D104" s="41"/>
      <c r="E104" s="54"/>
      <c r="F104" s="43"/>
      <c r="G104" s="43"/>
      <c r="H104" s="43"/>
      <c r="I104" s="43"/>
      <c r="J104" s="43"/>
      <c r="K104" s="43"/>
      <c r="L104" s="43"/>
    </row>
    <row r="105" spans="1:13" ht="37.15" customHeight="1" x14ac:dyDescent="0.25">
      <c r="A105" s="33" t="s">
        <v>214</v>
      </c>
      <c r="B105" s="34"/>
      <c r="C105" s="35"/>
      <c r="D105" s="36"/>
      <c r="E105" s="53"/>
      <c r="F105" s="23"/>
      <c r="G105" s="23"/>
      <c r="H105" s="23"/>
      <c r="I105" s="23"/>
      <c r="J105" s="23"/>
      <c r="K105" s="23"/>
      <c r="L105" s="23"/>
    </row>
    <row r="106" spans="1:13" ht="15.75" customHeight="1" x14ac:dyDescent="0.25">
      <c r="A106" s="133" t="s">
        <v>23</v>
      </c>
      <c r="B106" s="133"/>
      <c r="C106" s="133"/>
      <c r="D106" s="133"/>
      <c r="E106" s="133"/>
      <c r="F106" s="133"/>
      <c r="G106" s="133"/>
      <c r="H106" s="133"/>
      <c r="I106" s="133"/>
      <c r="J106" s="133"/>
      <c r="K106" s="133"/>
      <c r="L106" s="133"/>
      <c r="M106" s="21"/>
    </row>
    <row r="107" spans="1:13" x14ac:dyDescent="0.25">
      <c r="A107" s="133"/>
      <c r="B107" s="133"/>
      <c r="C107" s="133"/>
      <c r="D107" s="133"/>
      <c r="E107" s="133"/>
      <c r="F107" s="133"/>
      <c r="G107" s="133"/>
      <c r="H107" s="133"/>
      <c r="I107" s="133"/>
      <c r="J107" s="133"/>
      <c r="K107" s="133"/>
      <c r="L107" s="133"/>
      <c r="M107" s="21"/>
    </row>
    <row r="108" spans="1:13" x14ac:dyDescent="0.25">
      <c r="A108" s="133"/>
      <c r="B108" s="133"/>
      <c r="C108" s="133"/>
      <c r="D108" s="133"/>
      <c r="E108" s="133"/>
      <c r="F108" s="133"/>
      <c r="G108" s="133"/>
      <c r="H108" s="133"/>
      <c r="I108" s="133"/>
      <c r="J108" s="133"/>
      <c r="K108" s="133"/>
      <c r="L108" s="133"/>
      <c r="M108" s="21"/>
    </row>
    <row r="109" spans="1:13" x14ac:dyDescent="0.25">
      <c r="A109" s="133"/>
      <c r="B109" s="133"/>
      <c r="C109" s="133"/>
      <c r="D109" s="133"/>
      <c r="E109" s="133"/>
      <c r="F109" s="133"/>
      <c r="G109" s="133"/>
      <c r="H109" s="133"/>
      <c r="I109" s="133"/>
      <c r="J109" s="133"/>
      <c r="K109" s="133"/>
      <c r="L109" s="133"/>
      <c r="M109" s="21"/>
    </row>
    <row r="110" spans="1:13" x14ac:dyDescent="0.25">
      <c r="A110" s="20"/>
      <c r="B110" s="20"/>
      <c r="C110" s="21"/>
      <c r="D110" s="21"/>
      <c r="E110" s="22"/>
      <c r="F110" s="22"/>
      <c r="G110" s="21"/>
      <c r="H110" s="21"/>
      <c r="I110" s="21"/>
      <c r="J110" s="21"/>
      <c r="K110" s="21"/>
      <c r="L110" s="21"/>
      <c r="M110" s="21"/>
    </row>
  </sheetData>
  <mergeCells count="21">
    <mergeCell ref="B85:L85"/>
    <mergeCell ref="B86:L86"/>
    <mergeCell ref="B88:E88"/>
    <mergeCell ref="A106:L109"/>
    <mergeCell ref="B79:L79"/>
    <mergeCell ref="B80:L80"/>
    <mergeCell ref="B81:L81"/>
    <mergeCell ref="B82:L82"/>
    <mergeCell ref="B83:L83"/>
    <mergeCell ref="B84:L84"/>
    <mergeCell ref="G9:I9"/>
    <mergeCell ref="B75:L75"/>
    <mergeCell ref="B76:L76"/>
    <mergeCell ref="B77:L77"/>
    <mergeCell ref="B78:L78"/>
    <mergeCell ref="J7:L7"/>
    <mergeCell ref="B3:B6"/>
    <mergeCell ref="C3:F3"/>
    <mergeCell ref="C4:F4"/>
    <mergeCell ref="C6:F6"/>
    <mergeCell ref="G7:I7"/>
  </mergeCells>
  <pageMargins left="0.23622047244094491" right="0.23622047244094491" top="0.74803149606299213" bottom="0.74803149606299213" header="0.31496062992125984" footer="0.31496062992125984"/>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22"/>
  <sheetViews>
    <sheetView tabSelected="1" view="pageBreakPreview" zoomScale="70" zoomScaleNormal="70" zoomScaleSheetLayoutView="70" workbookViewId="0">
      <pane ySplit="5" topLeftCell="A6" activePane="bottomLeft" state="frozen"/>
      <selection pane="bottomLeft" activeCell="H10" sqref="H10"/>
    </sheetView>
  </sheetViews>
  <sheetFormatPr defaultColWidth="10.875" defaultRowHeight="15.75" outlineLevelRow="2" x14ac:dyDescent="0.25"/>
  <cols>
    <col min="1" max="1" width="8.125" style="1" bestFit="1" customWidth="1"/>
    <col min="2" max="2" width="7.875" style="4" customWidth="1"/>
    <col min="3" max="3" width="97.25" style="1" customWidth="1"/>
    <col min="4" max="4" width="9.875" style="1" customWidth="1"/>
    <col min="5" max="5" width="6.625" style="3" bestFit="1" customWidth="1"/>
    <col min="6" max="6" width="13.125" style="3" customWidth="1"/>
    <col min="7" max="7" width="12.125" style="1" customWidth="1"/>
    <col min="8" max="8" width="13" style="1" customWidth="1"/>
    <col min="9" max="9" width="13.625" style="1" customWidth="1"/>
    <col min="10" max="10" width="17.125" style="1" customWidth="1"/>
    <col min="11" max="11" width="16.5" style="1" customWidth="1"/>
    <col min="12" max="12" width="17.875" style="1" customWidth="1"/>
    <col min="13" max="13" width="10.875" style="1" customWidth="1"/>
    <col min="14" max="16384" width="10.875" style="1"/>
  </cols>
  <sheetData>
    <row r="1" spans="1:12" s="8" customFormat="1" x14ac:dyDescent="0.25">
      <c r="B1" s="10"/>
      <c r="E1" s="10"/>
      <c r="F1" s="10"/>
    </row>
    <row r="2" spans="1:12" ht="27.6" customHeight="1" x14ac:dyDescent="0.25">
      <c r="B2" s="121"/>
      <c r="C2" s="122" t="s">
        <v>12</v>
      </c>
      <c r="D2" s="122"/>
      <c r="E2" s="122"/>
      <c r="F2" s="122"/>
    </row>
    <row r="3" spans="1:12" ht="21" customHeight="1" x14ac:dyDescent="0.25">
      <c r="B3" s="121"/>
      <c r="C3" s="123" t="s">
        <v>299</v>
      </c>
      <c r="D3" s="123"/>
      <c r="E3" s="123"/>
      <c r="F3" s="123"/>
    </row>
    <row r="4" spans="1:12" ht="36" customHeight="1" x14ac:dyDescent="0.25">
      <c r="B4" s="121"/>
      <c r="C4" s="124" t="s">
        <v>219</v>
      </c>
      <c r="D4" s="124"/>
      <c r="E4" s="124"/>
      <c r="F4" s="124"/>
      <c r="G4" s="8"/>
      <c r="H4" s="8"/>
    </row>
    <row r="5" spans="1:12" ht="36" customHeight="1" x14ac:dyDescent="0.25">
      <c r="A5" s="158" t="s">
        <v>11</v>
      </c>
      <c r="B5" s="13" t="s">
        <v>2</v>
      </c>
      <c r="C5" s="13" t="s">
        <v>1</v>
      </c>
      <c r="D5" s="13" t="s">
        <v>212</v>
      </c>
      <c r="E5" s="13" t="s">
        <v>0</v>
      </c>
      <c r="F5" s="13" t="s">
        <v>3</v>
      </c>
      <c r="G5" s="159" t="s">
        <v>5</v>
      </c>
      <c r="H5" s="159"/>
      <c r="I5" s="159"/>
      <c r="J5" s="160" t="s">
        <v>6</v>
      </c>
      <c r="K5" s="160"/>
      <c r="L5" s="160"/>
    </row>
    <row r="6" spans="1:12" ht="36" customHeight="1" x14ac:dyDescent="0.25">
      <c r="A6" s="158"/>
      <c r="B6" s="13"/>
      <c r="C6" s="13"/>
      <c r="D6" s="13"/>
      <c r="E6" s="13"/>
      <c r="F6" s="13"/>
      <c r="G6" s="13" t="s">
        <v>7</v>
      </c>
      <c r="H6" s="13" t="s">
        <v>8</v>
      </c>
      <c r="I6" s="13" t="s">
        <v>9</v>
      </c>
      <c r="J6" s="13" t="s">
        <v>7</v>
      </c>
      <c r="K6" s="14" t="s">
        <v>10</v>
      </c>
      <c r="L6" s="14" t="s">
        <v>9</v>
      </c>
    </row>
    <row r="7" spans="1:12" s="87" customFormat="1" ht="18.75" customHeight="1" x14ac:dyDescent="0.25">
      <c r="A7" s="92" t="s">
        <v>13</v>
      </c>
      <c r="B7" s="92" t="s">
        <v>13</v>
      </c>
      <c r="C7" s="93" t="s">
        <v>22</v>
      </c>
      <c r="D7" s="93"/>
      <c r="E7" s="94"/>
      <c r="F7" s="94"/>
      <c r="G7" s="166"/>
      <c r="H7" s="166"/>
      <c r="I7" s="166"/>
      <c r="J7" s="95"/>
      <c r="K7" s="95"/>
      <c r="L7" s="95"/>
    </row>
    <row r="8" spans="1:12" s="2" customFormat="1" ht="18.75" customHeight="1" x14ac:dyDescent="0.25">
      <c r="A8" s="150" t="s">
        <v>14</v>
      </c>
      <c r="B8" s="150" t="s">
        <v>14</v>
      </c>
      <c r="C8" s="151" t="s">
        <v>300</v>
      </c>
      <c r="D8" s="151"/>
      <c r="E8" s="152"/>
      <c r="F8" s="152"/>
      <c r="G8" s="153"/>
      <c r="H8" s="153"/>
      <c r="I8" s="153"/>
      <c r="J8" s="154">
        <f>J9+J16+J70</f>
        <v>0</v>
      </c>
      <c r="K8" s="154">
        <f t="shared" ref="K8:L8" si="0">K9+K16+K70</f>
        <v>0</v>
      </c>
      <c r="L8" s="154">
        <f t="shared" si="0"/>
        <v>0</v>
      </c>
    </row>
    <row r="9" spans="1:12" outlineLevel="1" x14ac:dyDescent="0.25">
      <c r="A9" s="88" t="s">
        <v>14</v>
      </c>
      <c r="B9" s="88" t="s">
        <v>15</v>
      </c>
      <c r="C9" s="89" t="s">
        <v>213</v>
      </c>
      <c r="D9" s="89"/>
      <c r="E9" s="90"/>
      <c r="F9" s="149"/>
      <c r="G9" s="91"/>
      <c r="H9" s="91"/>
      <c r="I9" s="91"/>
      <c r="J9" s="91">
        <f>SUM(J10:J15)</f>
        <v>0</v>
      </c>
      <c r="K9" s="91">
        <f t="shared" ref="K9:L9" si="1">SUM(K10:K15)</f>
        <v>0</v>
      </c>
      <c r="L9" s="91">
        <f t="shared" si="1"/>
        <v>0</v>
      </c>
    </row>
    <row r="10" spans="1:12" ht="130.9" customHeight="1" outlineLevel="2" x14ac:dyDescent="0.25">
      <c r="A10" s="5" t="s">
        <v>14</v>
      </c>
      <c r="B10" s="5" t="s">
        <v>16</v>
      </c>
      <c r="C10" s="7" t="s">
        <v>301</v>
      </c>
      <c r="D10" s="7"/>
      <c r="E10" s="6" t="s">
        <v>4</v>
      </c>
      <c r="F10" s="16">
        <v>716.75</v>
      </c>
      <c r="G10" s="17"/>
      <c r="H10" s="17"/>
      <c r="I10" s="15">
        <f>SUM(G10:H10)</f>
        <v>0</v>
      </c>
      <c r="J10" s="15">
        <f>G10*F10</f>
        <v>0</v>
      </c>
      <c r="K10" s="16">
        <f>H10*F10</f>
        <v>0</v>
      </c>
      <c r="L10" s="16">
        <f>K10+J10</f>
        <v>0</v>
      </c>
    </row>
    <row r="11" spans="1:12" ht="135" outlineLevel="2" x14ac:dyDescent="0.25">
      <c r="A11" s="5" t="s">
        <v>14</v>
      </c>
      <c r="B11" s="5" t="s">
        <v>17</v>
      </c>
      <c r="C11" s="7" t="s">
        <v>302</v>
      </c>
      <c r="D11" s="7"/>
      <c r="E11" s="6" t="s">
        <v>4</v>
      </c>
      <c r="F11" s="16">
        <v>511.41</v>
      </c>
      <c r="G11" s="17"/>
      <c r="H11" s="17"/>
      <c r="I11" s="15">
        <f t="shared" ref="I11:I15" si="2">SUM(G11:H11)</f>
        <v>0</v>
      </c>
      <c r="J11" s="15">
        <f t="shared" ref="J11:J15" si="3">G11*F11</f>
        <v>0</v>
      </c>
      <c r="K11" s="16">
        <f t="shared" ref="K11:K15" si="4">H11*F11</f>
        <v>0</v>
      </c>
      <c r="L11" s="16">
        <f t="shared" ref="L11:L15" si="5">K11+J11</f>
        <v>0</v>
      </c>
    </row>
    <row r="12" spans="1:12" ht="135" outlineLevel="2" x14ac:dyDescent="0.25">
      <c r="A12" s="5" t="s">
        <v>14</v>
      </c>
      <c r="B12" s="5" t="s">
        <v>18</v>
      </c>
      <c r="C12" s="7" t="s">
        <v>303</v>
      </c>
      <c r="D12" s="7"/>
      <c r="E12" s="6" t="s">
        <v>4</v>
      </c>
      <c r="F12" s="16">
        <v>29.77</v>
      </c>
      <c r="G12" s="17"/>
      <c r="H12" s="17"/>
      <c r="I12" s="15">
        <f t="shared" si="2"/>
        <v>0</v>
      </c>
      <c r="J12" s="15">
        <f t="shared" si="3"/>
        <v>0</v>
      </c>
      <c r="K12" s="16">
        <f t="shared" si="4"/>
        <v>0</v>
      </c>
      <c r="L12" s="16">
        <f t="shared" si="5"/>
        <v>0</v>
      </c>
    </row>
    <row r="13" spans="1:12" ht="90" outlineLevel="2" x14ac:dyDescent="0.25">
      <c r="A13" s="5" t="s">
        <v>14</v>
      </c>
      <c r="B13" s="5" t="s">
        <v>19</v>
      </c>
      <c r="C13" s="7" t="s">
        <v>304</v>
      </c>
      <c r="D13" s="7"/>
      <c r="E13" s="6" t="s">
        <v>224</v>
      </c>
      <c r="F13" s="16">
        <v>3915.76</v>
      </c>
      <c r="G13" s="17"/>
      <c r="H13" s="17"/>
      <c r="I13" s="15">
        <f t="shared" si="2"/>
        <v>0</v>
      </c>
      <c r="J13" s="15">
        <f t="shared" si="3"/>
        <v>0</v>
      </c>
      <c r="K13" s="16">
        <f t="shared" si="4"/>
        <v>0</v>
      </c>
      <c r="L13" s="16">
        <f t="shared" si="5"/>
        <v>0</v>
      </c>
    </row>
    <row r="14" spans="1:12" ht="135" outlineLevel="2" x14ac:dyDescent="0.25">
      <c r="A14" s="5" t="s">
        <v>14</v>
      </c>
      <c r="B14" s="5" t="s">
        <v>21</v>
      </c>
      <c r="C14" s="7" t="s">
        <v>305</v>
      </c>
      <c r="D14" s="7"/>
      <c r="E14" s="6" t="s">
        <v>224</v>
      </c>
      <c r="F14" s="16">
        <v>1219.99</v>
      </c>
      <c r="G14" s="17"/>
      <c r="H14" s="17"/>
      <c r="I14" s="15">
        <f t="shared" si="2"/>
        <v>0</v>
      </c>
      <c r="J14" s="15">
        <f t="shared" si="3"/>
        <v>0</v>
      </c>
      <c r="K14" s="16">
        <f t="shared" si="4"/>
        <v>0</v>
      </c>
      <c r="L14" s="16">
        <f t="shared" si="5"/>
        <v>0</v>
      </c>
    </row>
    <row r="15" spans="1:12" ht="135" outlineLevel="2" x14ac:dyDescent="0.25">
      <c r="A15" s="5" t="s">
        <v>14</v>
      </c>
      <c r="B15" s="5" t="s">
        <v>306</v>
      </c>
      <c r="C15" s="7" t="s">
        <v>307</v>
      </c>
      <c r="D15" s="7"/>
      <c r="E15" s="6" t="s">
        <v>4</v>
      </c>
      <c r="F15" s="16">
        <v>34.24</v>
      </c>
      <c r="G15" s="17"/>
      <c r="H15" s="17"/>
      <c r="I15" s="15">
        <f t="shared" si="2"/>
        <v>0</v>
      </c>
      <c r="J15" s="15">
        <f t="shared" si="3"/>
        <v>0</v>
      </c>
      <c r="K15" s="16">
        <f t="shared" si="4"/>
        <v>0</v>
      </c>
      <c r="L15" s="16">
        <f t="shared" si="5"/>
        <v>0</v>
      </c>
    </row>
    <row r="16" spans="1:12" ht="71.25" outlineLevel="1" x14ac:dyDescent="0.25">
      <c r="A16" s="88" t="s">
        <v>14</v>
      </c>
      <c r="B16" s="88" t="s">
        <v>208</v>
      </c>
      <c r="C16" s="89" t="s">
        <v>308</v>
      </c>
      <c r="D16" s="89"/>
      <c r="E16" s="90" t="s">
        <v>45</v>
      </c>
      <c r="F16" s="149">
        <f>SUM(F18:F19,F21,F23,F24,F26:F28,F30,F32:F33,F35:F36,F38:F39,F41:F43,F45:F47,F49:F50,F52,F54,F56,F58,F60:F61,F63:F64,F66:F67,F69)</f>
        <v>4507.67</v>
      </c>
      <c r="G16" s="91"/>
      <c r="H16" s="91"/>
      <c r="I16" s="91"/>
      <c r="J16" s="91">
        <f>SUM(J17:J69)</f>
        <v>0</v>
      </c>
      <c r="K16" s="91">
        <f t="shared" ref="K16:L16" si="6">SUM(K17:K69)</f>
        <v>0</v>
      </c>
      <c r="L16" s="91">
        <f t="shared" si="6"/>
        <v>0</v>
      </c>
    </row>
    <row r="17" spans="1:12" s="86" customFormat="1" outlineLevel="2" x14ac:dyDescent="0.25">
      <c r="A17" s="83" t="s">
        <v>14</v>
      </c>
      <c r="B17" s="83" t="s">
        <v>207</v>
      </c>
      <c r="C17" s="84" t="s">
        <v>309</v>
      </c>
      <c r="D17" s="84"/>
      <c r="E17" s="85" t="s">
        <v>310</v>
      </c>
      <c r="F17" s="156">
        <f>2</f>
        <v>2</v>
      </c>
      <c r="G17" s="82"/>
      <c r="H17" s="82"/>
      <c r="I17" s="82"/>
      <c r="J17" s="82"/>
      <c r="K17" s="82"/>
      <c r="L17" s="82"/>
    </row>
    <row r="18" spans="1:12" outlineLevel="2" x14ac:dyDescent="0.25">
      <c r="A18" s="5" t="s">
        <v>14</v>
      </c>
      <c r="B18" s="5" t="s">
        <v>205</v>
      </c>
      <c r="C18" s="7" t="s">
        <v>311</v>
      </c>
      <c r="D18" s="7"/>
      <c r="E18" s="6" t="s">
        <v>45</v>
      </c>
      <c r="F18" s="134">
        <f>0.25*6*F17</f>
        <v>3</v>
      </c>
      <c r="G18" s="17"/>
      <c r="H18" s="17"/>
      <c r="I18" s="15">
        <f t="shared" ref="I18:I19" si="7">SUM(G18:H18)</f>
        <v>0</v>
      </c>
      <c r="J18" s="15">
        <f t="shared" ref="J18:J19" si="8">G18*F18</f>
        <v>0</v>
      </c>
      <c r="K18" s="16">
        <f t="shared" ref="K18:K19" si="9">H18*F18</f>
        <v>0</v>
      </c>
      <c r="L18" s="16">
        <f t="shared" ref="L18:L19" si="10">K18+J18</f>
        <v>0</v>
      </c>
    </row>
    <row r="19" spans="1:12" outlineLevel="2" x14ac:dyDescent="0.25">
      <c r="A19" s="5" t="s">
        <v>14</v>
      </c>
      <c r="B19" s="5" t="s">
        <v>204</v>
      </c>
      <c r="C19" s="7" t="s">
        <v>312</v>
      </c>
      <c r="D19" s="7"/>
      <c r="E19" s="6" t="s">
        <v>45</v>
      </c>
      <c r="F19" s="134">
        <f>6.89*1.65*2*F17</f>
        <v>45.47</v>
      </c>
      <c r="G19" s="17"/>
      <c r="H19" s="17"/>
      <c r="I19" s="15">
        <f t="shared" si="7"/>
        <v>0</v>
      </c>
      <c r="J19" s="15">
        <f t="shared" si="8"/>
        <v>0</v>
      </c>
      <c r="K19" s="16">
        <f t="shared" si="9"/>
        <v>0</v>
      </c>
      <c r="L19" s="16">
        <f t="shared" si="10"/>
        <v>0</v>
      </c>
    </row>
    <row r="20" spans="1:12" s="86" customFormat="1" outlineLevel="2" x14ac:dyDescent="0.25">
      <c r="A20" s="83" t="s">
        <v>14</v>
      </c>
      <c r="B20" s="83" t="s">
        <v>202</v>
      </c>
      <c r="C20" s="84" t="s">
        <v>313</v>
      </c>
      <c r="D20" s="84"/>
      <c r="E20" s="85" t="s">
        <v>310</v>
      </c>
      <c r="F20" s="156">
        <f>1</f>
        <v>1</v>
      </c>
      <c r="G20" s="82"/>
      <c r="H20" s="82"/>
      <c r="I20" s="82"/>
      <c r="J20" s="82"/>
      <c r="K20" s="82"/>
      <c r="L20" s="82"/>
    </row>
    <row r="21" spans="1:12" outlineLevel="2" x14ac:dyDescent="0.25">
      <c r="A21" s="5" t="s">
        <v>14</v>
      </c>
      <c r="B21" s="5" t="s">
        <v>200</v>
      </c>
      <c r="C21" s="7" t="s">
        <v>314</v>
      </c>
      <c r="D21" s="7"/>
      <c r="E21" s="6" t="s">
        <v>45</v>
      </c>
      <c r="F21" s="134">
        <f>6.89*1.4</f>
        <v>9.65</v>
      </c>
      <c r="G21" s="17"/>
      <c r="H21" s="17"/>
      <c r="I21" s="15">
        <f t="shared" ref="I21" si="11">SUM(G21:H21)</f>
        <v>0</v>
      </c>
      <c r="J21" s="15">
        <f t="shared" ref="J21" si="12">G21*F21</f>
        <v>0</v>
      </c>
      <c r="K21" s="16">
        <f t="shared" ref="K21" si="13">H21*F21</f>
        <v>0</v>
      </c>
      <c r="L21" s="16">
        <f t="shared" ref="L21" si="14">K21+J21</f>
        <v>0</v>
      </c>
    </row>
    <row r="22" spans="1:12" s="86" customFormat="1" outlineLevel="2" x14ac:dyDescent="0.25">
      <c r="A22" s="83" t="s">
        <v>14</v>
      </c>
      <c r="B22" s="83" t="s">
        <v>198</v>
      </c>
      <c r="C22" s="84" t="s">
        <v>315</v>
      </c>
      <c r="D22" s="84"/>
      <c r="E22" s="85" t="s">
        <v>310</v>
      </c>
      <c r="F22" s="156">
        <f>1</f>
        <v>1</v>
      </c>
      <c r="G22" s="82"/>
      <c r="H22" s="82"/>
      <c r="I22" s="82"/>
      <c r="J22" s="82"/>
      <c r="K22" s="82"/>
      <c r="L22" s="82"/>
    </row>
    <row r="23" spans="1:12" outlineLevel="2" x14ac:dyDescent="0.25">
      <c r="A23" s="5" t="s">
        <v>14</v>
      </c>
      <c r="B23" s="5" t="s">
        <v>197</v>
      </c>
      <c r="C23" s="7" t="s">
        <v>316</v>
      </c>
      <c r="D23" s="7"/>
      <c r="E23" s="6" t="s">
        <v>45</v>
      </c>
      <c r="F23" s="134">
        <f>0.32*6</f>
        <v>1.92</v>
      </c>
      <c r="G23" s="17"/>
      <c r="H23" s="17"/>
      <c r="I23" s="15">
        <f t="shared" ref="I23:I24" si="15">SUM(G23:H23)</f>
        <v>0</v>
      </c>
      <c r="J23" s="15">
        <f t="shared" ref="J23:J24" si="16">G23*F23</f>
        <v>0</v>
      </c>
      <c r="K23" s="16">
        <f t="shared" ref="K23:K24" si="17">H23*F23</f>
        <v>0</v>
      </c>
      <c r="L23" s="16">
        <f t="shared" ref="L23:L24" si="18">K23+J23</f>
        <v>0</v>
      </c>
    </row>
    <row r="24" spans="1:12" outlineLevel="2" x14ac:dyDescent="0.25">
      <c r="A24" s="5" t="s">
        <v>14</v>
      </c>
      <c r="B24" s="5" t="s">
        <v>195</v>
      </c>
      <c r="C24" s="7" t="s">
        <v>317</v>
      </c>
      <c r="D24" s="7"/>
      <c r="E24" s="6" t="s">
        <v>45</v>
      </c>
      <c r="F24" s="134">
        <f>6.89*1.65*2</f>
        <v>22.74</v>
      </c>
      <c r="G24" s="17"/>
      <c r="H24" s="17"/>
      <c r="I24" s="15">
        <f t="shared" si="15"/>
        <v>0</v>
      </c>
      <c r="J24" s="15">
        <f t="shared" si="16"/>
        <v>0</v>
      </c>
      <c r="K24" s="16">
        <f t="shared" si="17"/>
        <v>0</v>
      </c>
      <c r="L24" s="16">
        <f t="shared" si="18"/>
        <v>0</v>
      </c>
    </row>
    <row r="25" spans="1:12" s="86" customFormat="1" outlineLevel="2" x14ac:dyDescent="0.25">
      <c r="A25" s="83" t="s">
        <v>14</v>
      </c>
      <c r="B25" s="83" t="s">
        <v>193</v>
      </c>
      <c r="C25" s="84" t="s">
        <v>318</v>
      </c>
      <c r="D25" s="84"/>
      <c r="E25" s="85" t="s">
        <v>310</v>
      </c>
      <c r="F25" s="156">
        <f>1</f>
        <v>1</v>
      </c>
      <c r="G25" s="82"/>
      <c r="H25" s="82"/>
      <c r="I25" s="82"/>
      <c r="J25" s="82"/>
      <c r="K25" s="82"/>
      <c r="L25" s="82"/>
    </row>
    <row r="26" spans="1:12" outlineLevel="2" x14ac:dyDescent="0.25">
      <c r="A26" s="5" t="s">
        <v>14</v>
      </c>
      <c r="B26" s="5" t="s">
        <v>192</v>
      </c>
      <c r="C26" s="7" t="s">
        <v>319</v>
      </c>
      <c r="D26" s="7"/>
      <c r="E26" s="6" t="s">
        <v>45</v>
      </c>
      <c r="F26" s="134">
        <f>0.25*6</f>
        <v>1.5</v>
      </c>
      <c r="G26" s="17"/>
      <c r="H26" s="17"/>
      <c r="I26" s="15">
        <f t="shared" ref="I26:I28" si="19">SUM(G26:H26)</f>
        <v>0</v>
      </c>
      <c r="J26" s="15">
        <f t="shared" ref="J26:J28" si="20">G26*F26</f>
        <v>0</v>
      </c>
      <c r="K26" s="16">
        <f t="shared" ref="K26:K28" si="21">H26*F26</f>
        <v>0</v>
      </c>
      <c r="L26" s="16">
        <f t="shared" ref="L26:L28" si="22">K26+J26</f>
        <v>0</v>
      </c>
    </row>
    <row r="27" spans="1:12" outlineLevel="2" x14ac:dyDescent="0.25">
      <c r="A27" s="5" t="s">
        <v>14</v>
      </c>
      <c r="B27" s="5" t="s">
        <v>190</v>
      </c>
      <c r="C27" s="7" t="s">
        <v>320</v>
      </c>
      <c r="D27" s="7"/>
      <c r="E27" s="6" t="s">
        <v>45</v>
      </c>
      <c r="F27" s="134">
        <f>6.89*0.2*2</f>
        <v>2.76</v>
      </c>
      <c r="G27" s="17"/>
      <c r="H27" s="17"/>
      <c r="I27" s="15">
        <f t="shared" si="19"/>
        <v>0</v>
      </c>
      <c r="J27" s="15">
        <f t="shared" si="20"/>
        <v>0</v>
      </c>
      <c r="K27" s="16">
        <f t="shared" si="21"/>
        <v>0</v>
      </c>
      <c r="L27" s="16">
        <f t="shared" si="22"/>
        <v>0</v>
      </c>
    </row>
    <row r="28" spans="1:12" outlineLevel="2" x14ac:dyDescent="0.25">
      <c r="A28" s="5" t="s">
        <v>14</v>
      </c>
      <c r="B28" s="5" t="s">
        <v>189</v>
      </c>
      <c r="C28" s="7" t="s">
        <v>321</v>
      </c>
      <c r="D28" s="7"/>
      <c r="E28" s="6" t="s">
        <v>45</v>
      </c>
      <c r="F28" s="134">
        <f>6.89*1.79*2</f>
        <v>24.67</v>
      </c>
      <c r="G28" s="17"/>
      <c r="H28" s="17"/>
      <c r="I28" s="15">
        <f t="shared" si="19"/>
        <v>0</v>
      </c>
      <c r="J28" s="15">
        <f t="shared" si="20"/>
        <v>0</v>
      </c>
      <c r="K28" s="16">
        <f t="shared" si="21"/>
        <v>0</v>
      </c>
      <c r="L28" s="16">
        <f t="shared" si="22"/>
        <v>0</v>
      </c>
    </row>
    <row r="29" spans="1:12" s="86" customFormat="1" outlineLevel="2" x14ac:dyDescent="0.25">
      <c r="A29" s="83" t="s">
        <v>14</v>
      </c>
      <c r="B29" s="83" t="s">
        <v>187</v>
      </c>
      <c r="C29" s="84" t="s">
        <v>322</v>
      </c>
      <c r="D29" s="84"/>
      <c r="E29" s="85" t="s">
        <v>310</v>
      </c>
      <c r="F29" s="156">
        <f>8+52</f>
        <v>60</v>
      </c>
      <c r="G29" s="82"/>
      <c r="H29" s="82"/>
      <c r="I29" s="82"/>
      <c r="J29" s="82"/>
      <c r="K29" s="82"/>
      <c r="L29" s="82"/>
    </row>
    <row r="30" spans="1:12" outlineLevel="2" x14ac:dyDescent="0.25">
      <c r="A30" s="5" t="s">
        <v>14</v>
      </c>
      <c r="B30" s="5" t="s">
        <v>185</v>
      </c>
      <c r="C30" s="7" t="s">
        <v>323</v>
      </c>
      <c r="D30" s="7"/>
      <c r="E30" s="6" t="s">
        <v>45</v>
      </c>
      <c r="F30" s="134">
        <f>6.89*1.75*F29</f>
        <v>723.45</v>
      </c>
      <c r="G30" s="17"/>
      <c r="H30" s="17"/>
      <c r="I30" s="15">
        <f t="shared" ref="I30" si="23">SUM(G30:H30)</f>
        <v>0</v>
      </c>
      <c r="J30" s="15">
        <f t="shared" ref="J30" si="24">G30*F30</f>
        <v>0</v>
      </c>
      <c r="K30" s="16">
        <f t="shared" ref="K30" si="25">H30*F30</f>
        <v>0</v>
      </c>
      <c r="L30" s="16">
        <f t="shared" ref="L30" si="26">K30+J30</f>
        <v>0</v>
      </c>
    </row>
    <row r="31" spans="1:12" s="86" customFormat="1" outlineLevel="2" x14ac:dyDescent="0.25">
      <c r="A31" s="83" t="s">
        <v>14</v>
      </c>
      <c r="B31" s="83" t="s">
        <v>184</v>
      </c>
      <c r="C31" s="84" t="s">
        <v>324</v>
      </c>
      <c r="D31" s="84"/>
      <c r="E31" s="85" t="s">
        <v>310</v>
      </c>
      <c r="F31" s="156">
        <f>8+52</f>
        <v>60</v>
      </c>
      <c r="G31" s="82"/>
      <c r="H31" s="82"/>
      <c r="I31" s="82"/>
      <c r="J31" s="82"/>
      <c r="K31" s="82"/>
      <c r="L31" s="82"/>
    </row>
    <row r="32" spans="1:12" outlineLevel="2" x14ac:dyDescent="0.25">
      <c r="A32" s="5" t="s">
        <v>14</v>
      </c>
      <c r="B32" s="5" t="s">
        <v>183</v>
      </c>
      <c r="C32" s="7" t="s">
        <v>319</v>
      </c>
      <c r="D32" s="7"/>
      <c r="E32" s="6" t="s">
        <v>45</v>
      </c>
      <c r="F32" s="134">
        <f>0.25*6*F31</f>
        <v>90</v>
      </c>
      <c r="G32" s="17"/>
      <c r="H32" s="17"/>
      <c r="I32" s="15">
        <f t="shared" ref="I32:I33" si="27">SUM(G32:H32)</f>
        <v>0</v>
      </c>
      <c r="J32" s="15">
        <f t="shared" ref="J32:J33" si="28">G32*F32</f>
        <v>0</v>
      </c>
      <c r="K32" s="16">
        <f t="shared" ref="K32:K33" si="29">H32*F32</f>
        <v>0</v>
      </c>
      <c r="L32" s="16">
        <f t="shared" ref="L32:L33" si="30">K32+J32</f>
        <v>0</v>
      </c>
    </row>
    <row r="33" spans="1:12" outlineLevel="2" x14ac:dyDescent="0.25">
      <c r="A33" s="5" t="s">
        <v>14</v>
      </c>
      <c r="B33" s="5" t="s">
        <v>181</v>
      </c>
      <c r="C33" s="7" t="s">
        <v>323</v>
      </c>
      <c r="D33" s="7"/>
      <c r="E33" s="6" t="s">
        <v>45</v>
      </c>
      <c r="F33" s="134">
        <f>6.89*1.75*2*F31</f>
        <v>1446.9</v>
      </c>
      <c r="G33" s="17"/>
      <c r="H33" s="17"/>
      <c r="I33" s="15">
        <f t="shared" si="27"/>
        <v>0</v>
      </c>
      <c r="J33" s="15">
        <f t="shared" si="28"/>
        <v>0</v>
      </c>
      <c r="K33" s="16">
        <f t="shared" si="29"/>
        <v>0</v>
      </c>
      <c r="L33" s="16">
        <f t="shared" si="30"/>
        <v>0</v>
      </c>
    </row>
    <row r="34" spans="1:12" s="86" customFormat="1" outlineLevel="2" x14ac:dyDescent="0.25">
      <c r="A34" s="83" t="s">
        <v>14</v>
      </c>
      <c r="B34" s="83" t="s">
        <v>180</v>
      </c>
      <c r="C34" s="84" t="s">
        <v>325</v>
      </c>
      <c r="D34" s="84"/>
      <c r="E34" s="85" t="s">
        <v>310</v>
      </c>
      <c r="F34" s="156">
        <f>2+26</f>
        <v>28</v>
      </c>
      <c r="G34" s="82"/>
      <c r="H34" s="82"/>
      <c r="I34" s="82"/>
      <c r="J34" s="82"/>
      <c r="K34" s="82"/>
      <c r="L34" s="82"/>
    </row>
    <row r="35" spans="1:12" outlineLevel="2" x14ac:dyDescent="0.25">
      <c r="A35" s="5" t="s">
        <v>14</v>
      </c>
      <c r="B35" s="5" t="s">
        <v>179</v>
      </c>
      <c r="C35" s="7" t="s">
        <v>326</v>
      </c>
      <c r="D35" s="7"/>
      <c r="E35" s="6" t="s">
        <v>45</v>
      </c>
      <c r="F35" s="134">
        <f>0.32*5*F34</f>
        <v>44.8</v>
      </c>
      <c r="G35" s="17"/>
      <c r="H35" s="17"/>
      <c r="I35" s="15">
        <f t="shared" ref="I35:I36" si="31">SUM(G35:H35)</f>
        <v>0</v>
      </c>
      <c r="J35" s="15">
        <f t="shared" ref="J35:J36" si="32">G35*F35</f>
        <v>0</v>
      </c>
      <c r="K35" s="16">
        <f t="shared" ref="K35:K36" si="33">H35*F35</f>
        <v>0</v>
      </c>
      <c r="L35" s="16">
        <f t="shared" ref="L35:L36" si="34">K35+J35</f>
        <v>0</v>
      </c>
    </row>
    <row r="36" spans="1:12" outlineLevel="2" x14ac:dyDescent="0.25">
      <c r="A36" s="5" t="s">
        <v>14</v>
      </c>
      <c r="B36" s="5" t="s">
        <v>177</v>
      </c>
      <c r="C36" s="7" t="s">
        <v>327</v>
      </c>
      <c r="D36" s="7"/>
      <c r="E36" s="6" t="s">
        <v>45</v>
      </c>
      <c r="F36" s="134">
        <f>6.89*1.55*2*F34</f>
        <v>598.04999999999995</v>
      </c>
      <c r="G36" s="17"/>
      <c r="H36" s="17"/>
      <c r="I36" s="15">
        <f t="shared" si="31"/>
        <v>0</v>
      </c>
      <c r="J36" s="15">
        <f t="shared" si="32"/>
        <v>0</v>
      </c>
      <c r="K36" s="16">
        <f t="shared" si="33"/>
        <v>0</v>
      </c>
      <c r="L36" s="16">
        <f t="shared" si="34"/>
        <v>0</v>
      </c>
    </row>
    <row r="37" spans="1:12" s="86" customFormat="1" outlineLevel="2" x14ac:dyDescent="0.25">
      <c r="A37" s="83" t="s">
        <v>14</v>
      </c>
      <c r="B37" s="83" t="s">
        <v>176</v>
      </c>
      <c r="C37" s="84" t="s">
        <v>328</v>
      </c>
      <c r="D37" s="84"/>
      <c r="E37" s="85" t="s">
        <v>310</v>
      </c>
      <c r="F37" s="156">
        <f>2</f>
        <v>2</v>
      </c>
      <c r="G37" s="82"/>
      <c r="H37" s="82"/>
      <c r="I37" s="82"/>
      <c r="J37" s="82"/>
      <c r="K37" s="82"/>
      <c r="L37" s="82"/>
    </row>
    <row r="38" spans="1:12" outlineLevel="2" x14ac:dyDescent="0.25">
      <c r="A38" s="5" t="s">
        <v>14</v>
      </c>
      <c r="B38" s="5" t="s">
        <v>174</v>
      </c>
      <c r="C38" s="7" t="s">
        <v>319</v>
      </c>
      <c r="D38" s="7"/>
      <c r="E38" s="6" t="s">
        <v>45</v>
      </c>
      <c r="F38" s="134">
        <f>0.25*5*F37</f>
        <v>2.5</v>
      </c>
      <c r="G38" s="17"/>
      <c r="H38" s="17"/>
      <c r="I38" s="15">
        <f t="shared" ref="I38:I39" si="35">SUM(G38:H38)</f>
        <v>0</v>
      </c>
      <c r="J38" s="15">
        <f t="shared" ref="J38:J39" si="36">G38*F38</f>
        <v>0</v>
      </c>
      <c r="K38" s="16">
        <f t="shared" ref="K38:K39" si="37">H38*F38</f>
        <v>0</v>
      </c>
      <c r="L38" s="16">
        <f t="shared" ref="L38:L39" si="38">K38+J38</f>
        <v>0</v>
      </c>
    </row>
    <row r="39" spans="1:12" outlineLevel="2" x14ac:dyDescent="0.25">
      <c r="A39" s="5" t="s">
        <v>14</v>
      </c>
      <c r="B39" s="5" t="s">
        <v>172</v>
      </c>
      <c r="C39" s="7" t="s">
        <v>327</v>
      </c>
      <c r="D39" s="7"/>
      <c r="E39" s="6" t="s">
        <v>45</v>
      </c>
      <c r="F39" s="134">
        <f>6.89*1.55*2*F37</f>
        <v>42.72</v>
      </c>
      <c r="G39" s="17"/>
      <c r="H39" s="17"/>
      <c r="I39" s="15">
        <f t="shared" si="35"/>
        <v>0</v>
      </c>
      <c r="J39" s="15">
        <f t="shared" si="36"/>
        <v>0</v>
      </c>
      <c r="K39" s="16">
        <f t="shared" si="37"/>
        <v>0</v>
      </c>
      <c r="L39" s="16">
        <f t="shared" si="38"/>
        <v>0</v>
      </c>
    </row>
    <row r="40" spans="1:12" s="86" customFormat="1" outlineLevel="2" x14ac:dyDescent="0.25">
      <c r="A40" s="83" t="s">
        <v>14</v>
      </c>
      <c r="B40" s="83" t="s">
        <v>171</v>
      </c>
      <c r="C40" s="84" t="s">
        <v>329</v>
      </c>
      <c r="D40" s="157"/>
      <c r="E40" s="85" t="s">
        <v>310</v>
      </c>
      <c r="F40" s="156">
        <f>1</f>
        <v>1</v>
      </c>
      <c r="G40" s="82"/>
      <c r="H40" s="82"/>
      <c r="I40" s="82"/>
      <c r="J40" s="82"/>
      <c r="K40" s="82"/>
      <c r="L40" s="82"/>
    </row>
    <row r="41" spans="1:12" outlineLevel="2" x14ac:dyDescent="0.25">
      <c r="A41" s="5" t="s">
        <v>14</v>
      </c>
      <c r="B41" s="5" t="s">
        <v>170</v>
      </c>
      <c r="C41" s="7" t="s">
        <v>326</v>
      </c>
      <c r="D41" s="7"/>
      <c r="E41" s="6" t="s">
        <v>45</v>
      </c>
      <c r="F41" s="134">
        <f>0.31*5</f>
        <v>1.55</v>
      </c>
      <c r="G41" s="17"/>
      <c r="H41" s="17"/>
      <c r="I41" s="15">
        <f t="shared" ref="I41:I43" si="39">SUM(G41:H41)</f>
        <v>0</v>
      </c>
      <c r="J41" s="15">
        <f t="shared" ref="J41:J43" si="40">G41*F41</f>
        <v>0</v>
      </c>
      <c r="K41" s="16">
        <f t="shared" ref="K41:K43" si="41">H41*F41</f>
        <v>0</v>
      </c>
      <c r="L41" s="16">
        <f t="shared" ref="L41:L43" si="42">K41+J41</f>
        <v>0</v>
      </c>
    </row>
    <row r="42" spans="1:12" outlineLevel="2" x14ac:dyDescent="0.25">
      <c r="A42" s="5" t="s">
        <v>14</v>
      </c>
      <c r="B42" s="5" t="s">
        <v>168</v>
      </c>
      <c r="C42" s="7" t="s">
        <v>330</v>
      </c>
      <c r="D42" s="7"/>
      <c r="E42" s="6" t="s">
        <v>45</v>
      </c>
      <c r="F42" s="134">
        <f>6.89*0.25*2</f>
        <v>3.45</v>
      </c>
      <c r="G42" s="17"/>
      <c r="H42" s="17"/>
      <c r="I42" s="15">
        <f t="shared" si="39"/>
        <v>0</v>
      </c>
      <c r="J42" s="15">
        <f t="shared" si="40"/>
        <v>0</v>
      </c>
      <c r="K42" s="16">
        <f t="shared" si="41"/>
        <v>0</v>
      </c>
      <c r="L42" s="16">
        <f t="shared" si="42"/>
        <v>0</v>
      </c>
    </row>
    <row r="43" spans="1:12" outlineLevel="2" x14ac:dyDescent="0.25">
      <c r="A43" s="5" t="s">
        <v>14</v>
      </c>
      <c r="B43" s="5" t="s">
        <v>167</v>
      </c>
      <c r="C43" s="7" t="s">
        <v>331</v>
      </c>
      <c r="D43" s="7"/>
      <c r="E43" s="6" t="s">
        <v>45</v>
      </c>
      <c r="F43" s="134">
        <f>6.89*1.35*2</f>
        <v>18.600000000000001</v>
      </c>
      <c r="G43" s="17"/>
      <c r="H43" s="17"/>
      <c r="I43" s="15">
        <f t="shared" si="39"/>
        <v>0</v>
      </c>
      <c r="J43" s="15">
        <f t="shared" si="40"/>
        <v>0</v>
      </c>
      <c r="K43" s="16">
        <f t="shared" si="41"/>
        <v>0</v>
      </c>
      <c r="L43" s="16">
        <f t="shared" si="42"/>
        <v>0</v>
      </c>
    </row>
    <row r="44" spans="1:12" s="86" customFormat="1" outlineLevel="2" x14ac:dyDescent="0.25">
      <c r="A44" s="83" t="s">
        <v>14</v>
      </c>
      <c r="B44" s="83" t="s">
        <v>166</v>
      </c>
      <c r="C44" s="84" t="s">
        <v>332</v>
      </c>
      <c r="D44" s="84"/>
      <c r="E44" s="85" t="s">
        <v>310</v>
      </c>
      <c r="F44" s="156">
        <f>4+2+13+26</f>
        <v>45</v>
      </c>
      <c r="G44" s="82"/>
      <c r="H44" s="82"/>
      <c r="I44" s="82"/>
      <c r="J44" s="82"/>
      <c r="K44" s="82"/>
      <c r="L44" s="82"/>
    </row>
    <row r="45" spans="1:12" outlineLevel="2" x14ac:dyDescent="0.25">
      <c r="A45" s="5" t="s">
        <v>14</v>
      </c>
      <c r="B45" s="5" t="s">
        <v>164</v>
      </c>
      <c r="C45" s="7" t="s">
        <v>319</v>
      </c>
      <c r="D45" s="7"/>
      <c r="E45" s="6" t="s">
        <v>45</v>
      </c>
      <c r="F45" s="134">
        <f>0.25*3*F44</f>
        <v>33.75</v>
      </c>
      <c r="G45" s="17"/>
      <c r="H45" s="17"/>
      <c r="I45" s="15">
        <f t="shared" ref="I45:I47" si="43">SUM(G45:H45)</f>
        <v>0</v>
      </c>
      <c r="J45" s="15">
        <f t="shared" ref="J45:J47" si="44">G45*F45</f>
        <v>0</v>
      </c>
      <c r="K45" s="16">
        <f t="shared" ref="K45:K47" si="45">H45*F45</f>
        <v>0</v>
      </c>
      <c r="L45" s="16">
        <f t="shared" ref="L45:L47" si="46">K45+J45</f>
        <v>0</v>
      </c>
    </row>
    <row r="46" spans="1:12" outlineLevel="2" x14ac:dyDescent="0.25">
      <c r="A46" s="5" t="s">
        <v>14</v>
      </c>
      <c r="B46" s="5" t="s">
        <v>162</v>
      </c>
      <c r="C46" s="7" t="s">
        <v>320</v>
      </c>
      <c r="D46" s="7"/>
      <c r="E46" s="6" t="s">
        <v>45</v>
      </c>
      <c r="F46" s="134">
        <f>6.89*0.2*F44</f>
        <v>62.01</v>
      </c>
      <c r="G46" s="17"/>
      <c r="H46" s="17"/>
      <c r="I46" s="15">
        <f t="shared" si="43"/>
        <v>0</v>
      </c>
      <c r="J46" s="15">
        <f t="shared" si="44"/>
        <v>0</v>
      </c>
      <c r="K46" s="16">
        <f t="shared" si="45"/>
        <v>0</v>
      </c>
      <c r="L46" s="16">
        <f t="shared" si="46"/>
        <v>0</v>
      </c>
    </row>
    <row r="47" spans="1:12" outlineLevel="2" x14ac:dyDescent="0.25">
      <c r="A47" s="5" t="s">
        <v>14</v>
      </c>
      <c r="B47" s="5" t="s">
        <v>161</v>
      </c>
      <c r="C47" s="7" t="s">
        <v>333</v>
      </c>
      <c r="D47" s="7"/>
      <c r="E47" s="6" t="s">
        <v>45</v>
      </c>
      <c r="F47" s="134">
        <f>6.89*0.75*2*F44</f>
        <v>465.08</v>
      </c>
      <c r="G47" s="17"/>
      <c r="H47" s="17"/>
      <c r="I47" s="15">
        <f t="shared" si="43"/>
        <v>0</v>
      </c>
      <c r="J47" s="15">
        <f t="shared" si="44"/>
        <v>0</v>
      </c>
      <c r="K47" s="16">
        <f t="shared" si="45"/>
        <v>0</v>
      </c>
      <c r="L47" s="16">
        <f t="shared" si="46"/>
        <v>0</v>
      </c>
    </row>
    <row r="48" spans="1:12" s="86" customFormat="1" outlineLevel="2" x14ac:dyDescent="0.25">
      <c r="A48" s="83" t="s">
        <v>14</v>
      </c>
      <c r="B48" s="83" t="s">
        <v>159</v>
      </c>
      <c r="C48" s="84" t="s">
        <v>334</v>
      </c>
      <c r="D48" s="84"/>
      <c r="E48" s="85" t="s">
        <v>310</v>
      </c>
      <c r="F48" s="156">
        <f>13</f>
        <v>13</v>
      </c>
      <c r="G48" s="82"/>
      <c r="H48" s="82"/>
      <c r="I48" s="82"/>
      <c r="J48" s="82"/>
      <c r="K48" s="82"/>
      <c r="L48" s="82"/>
    </row>
    <row r="49" spans="1:12" outlineLevel="2" x14ac:dyDescent="0.25">
      <c r="A49" s="5" t="s">
        <v>14</v>
      </c>
      <c r="B49" s="5" t="s">
        <v>157</v>
      </c>
      <c r="C49" s="7" t="s">
        <v>335</v>
      </c>
      <c r="D49" s="11"/>
      <c r="E49" s="6" t="s">
        <v>45</v>
      </c>
      <c r="F49" s="134">
        <f>6.89*0.08*F48</f>
        <v>7.17</v>
      </c>
      <c r="G49" s="17"/>
      <c r="H49" s="17"/>
      <c r="I49" s="15">
        <f t="shared" ref="I49:I50" si="47">SUM(G49:H49)</f>
        <v>0</v>
      </c>
      <c r="J49" s="15">
        <f t="shared" ref="J49:J50" si="48">G49*F49</f>
        <v>0</v>
      </c>
      <c r="K49" s="16">
        <f t="shared" ref="K49:K50" si="49">H49*F49</f>
        <v>0</v>
      </c>
      <c r="L49" s="16">
        <f t="shared" ref="L49:L50" si="50">K49+J49</f>
        <v>0</v>
      </c>
    </row>
    <row r="50" spans="1:12" outlineLevel="2" x14ac:dyDescent="0.25">
      <c r="A50" s="5" t="s">
        <v>14</v>
      </c>
      <c r="B50" s="5" t="s">
        <v>156</v>
      </c>
      <c r="C50" s="7" t="s">
        <v>336</v>
      </c>
      <c r="D50" s="7"/>
      <c r="E50" s="6" t="s">
        <v>45</v>
      </c>
      <c r="F50" s="134">
        <f>6.89*1.5*F48</f>
        <v>134.36000000000001</v>
      </c>
      <c r="G50" s="17"/>
      <c r="H50" s="17"/>
      <c r="I50" s="15">
        <f t="shared" si="47"/>
        <v>0</v>
      </c>
      <c r="J50" s="15">
        <f t="shared" si="48"/>
        <v>0</v>
      </c>
      <c r="K50" s="16">
        <f t="shared" si="49"/>
        <v>0</v>
      </c>
      <c r="L50" s="16">
        <f t="shared" si="50"/>
        <v>0</v>
      </c>
    </row>
    <row r="51" spans="1:12" s="86" customFormat="1" outlineLevel="2" x14ac:dyDescent="0.25">
      <c r="A51" s="83" t="s">
        <v>14</v>
      </c>
      <c r="B51" s="83" t="s">
        <v>155</v>
      </c>
      <c r="C51" s="84" t="s">
        <v>337</v>
      </c>
      <c r="D51" s="84"/>
      <c r="E51" s="85" t="s">
        <v>310</v>
      </c>
      <c r="F51" s="156">
        <f>1</f>
        <v>1</v>
      </c>
      <c r="G51" s="82"/>
      <c r="H51" s="82"/>
      <c r="I51" s="82"/>
      <c r="J51" s="82"/>
      <c r="K51" s="82"/>
      <c r="L51" s="82"/>
    </row>
    <row r="52" spans="1:12" outlineLevel="2" x14ac:dyDescent="0.25">
      <c r="A52" s="5" t="s">
        <v>14</v>
      </c>
      <c r="B52" s="5" t="s">
        <v>153</v>
      </c>
      <c r="C52" s="7" t="s">
        <v>338</v>
      </c>
      <c r="D52" s="7"/>
      <c r="E52" s="6" t="s">
        <v>45</v>
      </c>
      <c r="F52" s="134">
        <f>6.89*1.1*F51</f>
        <v>7.58</v>
      </c>
      <c r="G52" s="17"/>
      <c r="H52" s="17"/>
      <c r="I52" s="15">
        <f t="shared" ref="I52" si="51">SUM(G52:H52)</f>
        <v>0</v>
      </c>
      <c r="J52" s="15">
        <f t="shared" ref="J52" si="52">G52*F52</f>
        <v>0</v>
      </c>
      <c r="K52" s="16">
        <f t="shared" ref="K52" si="53">H52*F52</f>
        <v>0</v>
      </c>
      <c r="L52" s="16">
        <f t="shared" ref="L52" si="54">K52+J52</f>
        <v>0</v>
      </c>
    </row>
    <row r="53" spans="1:12" s="86" customFormat="1" outlineLevel="2" x14ac:dyDescent="0.25">
      <c r="A53" s="83" t="s">
        <v>14</v>
      </c>
      <c r="B53" s="83" t="s">
        <v>151</v>
      </c>
      <c r="C53" s="84" t="s">
        <v>339</v>
      </c>
      <c r="D53" s="84"/>
      <c r="E53" s="85" t="s">
        <v>310</v>
      </c>
      <c r="F53" s="156">
        <f>1+2+13</f>
        <v>16</v>
      </c>
      <c r="G53" s="82"/>
      <c r="H53" s="82"/>
      <c r="I53" s="82"/>
      <c r="J53" s="82"/>
      <c r="K53" s="82"/>
      <c r="L53" s="82"/>
    </row>
    <row r="54" spans="1:12" outlineLevel="2" x14ac:dyDescent="0.25">
      <c r="A54" s="5" t="s">
        <v>14</v>
      </c>
      <c r="B54" s="5" t="s">
        <v>150</v>
      </c>
      <c r="C54" s="7" t="s">
        <v>331</v>
      </c>
      <c r="D54" s="7"/>
      <c r="E54" s="6" t="s">
        <v>45</v>
      </c>
      <c r="F54" s="134">
        <f>6.89*1.35*F53</f>
        <v>148.82</v>
      </c>
      <c r="G54" s="17"/>
      <c r="H54" s="17"/>
      <c r="I54" s="15">
        <f t="shared" ref="I54" si="55">SUM(G54:H54)</f>
        <v>0</v>
      </c>
      <c r="J54" s="15">
        <f t="shared" ref="J54" si="56">G54*F54</f>
        <v>0</v>
      </c>
      <c r="K54" s="16">
        <f t="shared" ref="K54" si="57">H54*F54</f>
        <v>0</v>
      </c>
      <c r="L54" s="16">
        <f t="shared" ref="L54" si="58">K54+J54</f>
        <v>0</v>
      </c>
    </row>
    <row r="55" spans="1:12" s="86" customFormat="1" outlineLevel="2" x14ac:dyDescent="0.25">
      <c r="A55" s="83" t="s">
        <v>14</v>
      </c>
      <c r="B55" s="83" t="s">
        <v>149</v>
      </c>
      <c r="C55" s="84" t="s">
        <v>340</v>
      </c>
      <c r="D55" s="84"/>
      <c r="E55" s="85" t="s">
        <v>310</v>
      </c>
      <c r="F55" s="156">
        <f>4+4+8+8</f>
        <v>24</v>
      </c>
      <c r="G55" s="82"/>
      <c r="H55" s="82"/>
      <c r="I55" s="82"/>
      <c r="J55" s="82"/>
      <c r="K55" s="82"/>
      <c r="L55" s="82"/>
    </row>
    <row r="56" spans="1:12" outlineLevel="2" x14ac:dyDescent="0.25">
      <c r="A56" s="5" t="s">
        <v>14</v>
      </c>
      <c r="B56" s="5" t="s">
        <v>147</v>
      </c>
      <c r="C56" s="7" t="s">
        <v>314</v>
      </c>
      <c r="D56" s="7"/>
      <c r="E56" s="6" t="s">
        <v>45</v>
      </c>
      <c r="F56" s="134">
        <f>6.89*1.4*F55</f>
        <v>231.5</v>
      </c>
      <c r="G56" s="17"/>
      <c r="H56" s="17"/>
      <c r="I56" s="15">
        <f t="shared" ref="I56" si="59">SUM(G56:H56)</f>
        <v>0</v>
      </c>
      <c r="J56" s="15">
        <f t="shared" ref="J56" si="60">G56*F56</f>
        <v>0</v>
      </c>
      <c r="K56" s="16">
        <f t="shared" ref="K56" si="61">H56*F56</f>
        <v>0</v>
      </c>
      <c r="L56" s="16">
        <f t="shared" ref="L56" si="62">K56+J56</f>
        <v>0</v>
      </c>
    </row>
    <row r="57" spans="1:12" s="86" customFormat="1" outlineLevel="2" x14ac:dyDescent="0.25">
      <c r="A57" s="83" t="s">
        <v>14</v>
      </c>
      <c r="B57" s="83" t="s">
        <v>146</v>
      </c>
      <c r="C57" s="84" t="s">
        <v>341</v>
      </c>
      <c r="D57" s="84"/>
      <c r="E57" s="85" t="s">
        <v>310</v>
      </c>
      <c r="F57" s="156">
        <f>5+5</f>
        <v>10</v>
      </c>
      <c r="G57" s="82"/>
      <c r="H57" s="82"/>
      <c r="I57" s="82"/>
      <c r="J57" s="82"/>
      <c r="K57" s="82"/>
      <c r="L57" s="82"/>
    </row>
    <row r="58" spans="1:12" outlineLevel="2" x14ac:dyDescent="0.25">
      <c r="A58" s="5" t="s">
        <v>14</v>
      </c>
      <c r="B58" s="5" t="s">
        <v>144</v>
      </c>
      <c r="C58" s="7" t="s">
        <v>336</v>
      </c>
      <c r="D58" s="7"/>
      <c r="E58" s="6" t="s">
        <v>45</v>
      </c>
      <c r="F58" s="134">
        <f>6.89*1.5*F57</f>
        <v>103.35</v>
      </c>
      <c r="G58" s="17"/>
      <c r="H58" s="17"/>
      <c r="I58" s="15">
        <f t="shared" ref="I58" si="63">SUM(G58:H58)</f>
        <v>0</v>
      </c>
      <c r="J58" s="15">
        <f t="shared" ref="J58" si="64">G58*F58</f>
        <v>0</v>
      </c>
      <c r="K58" s="16">
        <f t="shared" ref="K58" si="65">H58*F58</f>
        <v>0</v>
      </c>
      <c r="L58" s="16">
        <f t="shared" ref="L58" si="66">K58+J58</f>
        <v>0</v>
      </c>
    </row>
    <row r="59" spans="1:12" s="86" customFormat="1" outlineLevel="2" x14ac:dyDescent="0.25">
      <c r="A59" s="83" t="s">
        <v>14</v>
      </c>
      <c r="B59" s="83" t="s">
        <v>142</v>
      </c>
      <c r="C59" s="84" t="s">
        <v>342</v>
      </c>
      <c r="D59" s="157"/>
      <c r="E59" s="85" t="s">
        <v>310</v>
      </c>
      <c r="F59" s="156">
        <f>2+2</f>
        <v>4</v>
      </c>
      <c r="G59" s="82"/>
      <c r="H59" s="82"/>
      <c r="I59" s="82"/>
      <c r="J59" s="82"/>
      <c r="K59" s="82"/>
      <c r="L59" s="82"/>
    </row>
    <row r="60" spans="1:12" outlineLevel="2" x14ac:dyDescent="0.25">
      <c r="A60" s="5" t="s">
        <v>14</v>
      </c>
      <c r="B60" s="5" t="s">
        <v>141</v>
      </c>
      <c r="C60" s="7" t="s">
        <v>335</v>
      </c>
      <c r="D60" s="7"/>
      <c r="E60" s="6" t="s">
        <v>45</v>
      </c>
      <c r="F60" s="134">
        <f>6.89*0.08*F59</f>
        <v>2.2000000000000002</v>
      </c>
      <c r="G60" s="17"/>
      <c r="H60" s="17"/>
      <c r="I60" s="15">
        <f t="shared" ref="I60:I61" si="67">SUM(G60:H60)</f>
        <v>0</v>
      </c>
      <c r="J60" s="15">
        <f t="shared" ref="J60:J61" si="68">G60*F60</f>
        <v>0</v>
      </c>
      <c r="K60" s="16">
        <f t="shared" ref="K60:K61" si="69">H60*F60</f>
        <v>0</v>
      </c>
      <c r="L60" s="16">
        <f t="shared" ref="L60:L61" si="70">K60+J60</f>
        <v>0</v>
      </c>
    </row>
    <row r="61" spans="1:12" outlineLevel="2" x14ac:dyDescent="0.25">
      <c r="A61" s="5" t="s">
        <v>14</v>
      </c>
      <c r="B61" s="5" t="s">
        <v>140</v>
      </c>
      <c r="C61" s="7" t="s">
        <v>343</v>
      </c>
      <c r="D61" s="7"/>
      <c r="E61" s="6" t="s">
        <v>45</v>
      </c>
      <c r="F61" s="134">
        <f>6.89*1.15*F59</f>
        <v>31.69</v>
      </c>
      <c r="G61" s="17"/>
      <c r="H61" s="17"/>
      <c r="I61" s="15">
        <f t="shared" si="67"/>
        <v>0</v>
      </c>
      <c r="J61" s="15">
        <f t="shared" si="68"/>
        <v>0</v>
      </c>
      <c r="K61" s="16">
        <f t="shared" si="69"/>
        <v>0</v>
      </c>
      <c r="L61" s="16">
        <f t="shared" si="70"/>
        <v>0</v>
      </c>
    </row>
    <row r="62" spans="1:12" s="86" customFormat="1" outlineLevel="2" x14ac:dyDescent="0.25">
      <c r="A62" s="83" t="s">
        <v>14</v>
      </c>
      <c r="B62" s="83" t="s">
        <v>138</v>
      </c>
      <c r="C62" s="84" t="s">
        <v>344</v>
      </c>
      <c r="D62" s="84"/>
      <c r="E62" s="85" t="s">
        <v>310</v>
      </c>
      <c r="F62" s="156">
        <f>2</f>
        <v>2</v>
      </c>
      <c r="G62" s="82"/>
      <c r="H62" s="82"/>
      <c r="I62" s="82"/>
      <c r="J62" s="82"/>
      <c r="K62" s="82"/>
      <c r="L62" s="82"/>
    </row>
    <row r="63" spans="1:12" outlineLevel="2" x14ac:dyDescent="0.25">
      <c r="A63" s="5" t="s">
        <v>14</v>
      </c>
      <c r="B63" s="5" t="s">
        <v>136</v>
      </c>
      <c r="C63" s="7" t="s">
        <v>335</v>
      </c>
      <c r="D63" s="7"/>
      <c r="E63" s="6" t="s">
        <v>45</v>
      </c>
      <c r="F63" s="134">
        <f>6.89*0.08*F62</f>
        <v>1.1000000000000001</v>
      </c>
      <c r="G63" s="17"/>
      <c r="H63" s="17"/>
      <c r="I63" s="15">
        <f t="shared" ref="I63:I64" si="71">SUM(G63:H63)</f>
        <v>0</v>
      </c>
      <c r="J63" s="15">
        <f t="shared" ref="J63:J64" si="72">G63*F63</f>
        <v>0</v>
      </c>
      <c r="K63" s="16">
        <f t="shared" ref="K63:K64" si="73">H63*F63</f>
        <v>0</v>
      </c>
      <c r="L63" s="16">
        <f t="shared" ref="L63:L64" si="74">K63+J63</f>
        <v>0</v>
      </c>
    </row>
    <row r="64" spans="1:12" outlineLevel="2" x14ac:dyDescent="0.25">
      <c r="A64" s="5" t="s">
        <v>14</v>
      </c>
      <c r="B64" s="5" t="s">
        <v>135</v>
      </c>
      <c r="C64" s="7" t="s">
        <v>345</v>
      </c>
      <c r="D64" s="7"/>
      <c r="E64" s="6" t="s">
        <v>45</v>
      </c>
      <c r="F64" s="134">
        <f>6.89*1.25*F62</f>
        <v>17.23</v>
      </c>
      <c r="G64" s="17"/>
      <c r="H64" s="17"/>
      <c r="I64" s="15">
        <f t="shared" si="71"/>
        <v>0</v>
      </c>
      <c r="J64" s="15">
        <f t="shared" si="72"/>
        <v>0</v>
      </c>
      <c r="K64" s="16">
        <f t="shared" si="73"/>
        <v>0</v>
      </c>
      <c r="L64" s="16">
        <f t="shared" si="74"/>
        <v>0</v>
      </c>
    </row>
    <row r="65" spans="1:12" s="86" customFormat="1" outlineLevel="2" x14ac:dyDescent="0.25">
      <c r="A65" s="83" t="s">
        <v>14</v>
      </c>
      <c r="B65" s="83" t="s">
        <v>133</v>
      </c>
      <c r="C65" s="84" t="s">
        <v>346</v>
      </c>
      <c r="D65" s="84"/>
      <c r="E65" s="85" t="s">
        <v>310</v>
      </c>
      <c r="F65" s="156">
        <f>2+13</f>
        <v>15</v>
      </c>
      <c r="G65" s="82"/>
      <c r="H65" s="82"/>
      <c r="I65" s="82"/>
      <c r="J65" s="82"/>
      <c r="K65" s="82"/>
      <c r="L65" s="82"/>
    </row>
    <row r="66" spans="1:12" outlineLevel="2" x14ac:dyDescent="0.25">
      <c r="A66" s="5" t="s">
        <v>14</v>
      </c>
      <c r="B66" s="5" t="s">
        <v>131</v>
      </c>
      <c r="C66" s="7" t="s">
        <v>347</v>
      </c>
      <c r="D66" s="7"/>
      <c r="E66" s="6" t="s">
        <v>45</v>
      </c>
      <c r="F66" s="134">
        <f>6.89*0.12*F65</f>
        <v>12.4</v>
      </c>
      <c r="G66" s="17"/>
      <c r="H66" s="17"/>
      <c r="I66" s="15">
        <f t="shared" ref="I66:I67" si="75">SUM(G66:H66)</f>
        <v>0</v>
      </c>
      <c r="J66" s="15">
        <f t="shared" ref="J66:J67" si="76">G66*F66</f>
        <v>0</v>
      </c>
      <c r="K66" s="16">
        <f t="shared" ref="K66:K67" si="77">H66*F66</f>
        <v>0</v>
      </c>
      <c r="L66" s="16">
        <f t="shared" ref="L66:L67" si="78">K66+J66</f>
        <v>0</v>
      </c>
    </row>
    <row r="67" spans="1:12" outlineLevel="2" x14ac:dyDescent="0.25">
      <c r="A67" s="5" t="s">
        <v>14</v>
      </c>
      <c r="B67" s="5" t="s">
        <v>130</v>
      </c>
      <c r="C67" s="7" t="s">
        <v>327</v>
      </c>
      <c r="D67" s="7"/>
      <c r="E67" s="6" t="s">
        <v>45</v>
      </c>
      <c r="F67" s="134">
        <f>6.89*1.55*F65</f>
        <v>160.19</v>
      </c>
      <c r="G67" s="17"/>
      <c r="H67" s="17"/>
      <c r="I67" s="15">
        <f t="shared" si="75"/>
        <v>0</v>
      </c>
      <c r="J67" s="15">
        <f t="shared" si="76"/>
        <v>0</v>
      </c>
      <c r="K67" s="16">
        <f t="shared" si="77"/>
        <v>0</v>
      </c>
      <c r="L67" s="16">
        <f t="shared" si="78"/>
        <v>0</v>
      </c>
    </row>
    <row r="68" spans="1:12" s="86" customFormat="1" outlineLevel="2" x14ac:dyDescent="0.25">
      <c r="A68" s="83" t="s">
        <v>14</v>
      </c>
      <c r="B68" s="83" t="s">
        <v>129</v>
      </c>
      <c r="C68" s="84" t="s">
        <v>348</v>
      </c>
      <c r="D68" s="84"/>
      <c r="E68" s="85" t="s">
        <v>310</v>
      </c>
      <c r="F68" s="156">
        <f>1</f>
        <v>1</v>
      </c>
      <c r="G68" s="82"/>
      <c r="H68" s="82"/>
      <c r="I68" s="82"/>
      <c r="J68" s="82"/>
      <c r="K68" s="82"/>
      <c r="L68" s="82"/>
    </row>
    <row r="69" spans="1:12" outlineLevel="2" x14ac:dyDescent="0.25">
      <c r="A69" s="5" t="s">
        <v>14</v>
      </c>
      <c r="B69" s="5" t="s">
        <v>127</v>
      </c>
      <c r="C69" s="7" t="s">
        <v>349</v>
      </c>
      <c r="D69" s="7"/>
      <c r="E69" s="6" t="s">
        <v>45</v>
      </c>
      <c r="F69" s="134">
        <f>6.89*0.8</f>
        <v>5.51</v>
      </c>
      <c r="G69" s="17"/>
      <c r="H69" s="17"/>
      <c r="I69" s="15">
        <f t="shared" ref="I69" si="79">SUM(G69:H69)</f>
        <v>0</v>
      </c>
      <c r="J69" s="15">
        <f t="shared" ref="J69" si="80">G69*F69</f>
        <v>0</v>
      </c>
      <c r="K69" s="16">
        <f t="shared" ref="K69" si="81">H69*F69</f>
        <v>0</v>
      </c>
      <c r="L69" s="16">
        <f t="shared" ref="L69" si="82">K69+J69</f>
        <v>0</v>
      </c>
    </row>
    <row r="70" spans="1:12" ht="57" outlineLevel="2" x14ac:dyDescent="0.25">
      <c r="A70" s="88" t="s">
        <v>14</v>
      </c>
      <c r="B70" s="88" t="s">
        <v>350</v>
      </c>
      <c r="C70" s="89" t="s">
        <v>351</v>
      </c>
      <c r="D70" s="155"/>
      <c r="E70" s="90" t="s">
        <v>45</v>
      </c>
      <c r="F70" s="91">
        <f>SUM(F71:F86)</f>
        <v>10337.18</v>
      </c>
      <c r="G70" s="91"/>
      <c r="H70" s="91"/>
      <c r="I70" s="91"/>
      <c r="J70" s="91">
        <f>SUM(J71:J86)</f>
        <v>0</v>
      </c>
      <c r="K70" s="91">
        <f t="shared" ref="K70:L70" si="83">SUM(K71:K86)</f>
        <v>0</v>
      </c>
      <c r="L70" s="91">
        <f t="shared" si="83"/>
        <v>0</v>
      </c>
    </row>
    <row r="71" spans="1:12" outlineLevel="2" x14ac:dyDescent="0.25">
      <c r="A71" s="5" t="s">
        <v>14</v>
      </c>
      <c r="B71" s="5" t="s">
        <v>352</v>
      </c>
      <c r="C71" s="7" t="s">
        <v>353</v>
      </c>
      <c r="D71" s="7"/>
      <c r="E71" s="6" t="s">
        <v>45</v>
      </c>
      <c r="F71" s="16">
        <f>7.05*3.28*21</f>
        <v>485.6</v>
      </c>
      <c r="G71" s="17"/>
      <c r="H71" s="17"/>
      <c r="I71" s="15">
        <f t="shared" ref="I71:I86" si="84">SUM(G71:H71)</f>
        <v>0</v>
      </c>
      <c r="J71" s="15">
        <f t="shared" ref="J71:J86" si="85">G71*F71</f>
        <v>0</v>
      </c>
      <c r="K71" s="16">
        <f t="shared" ref="K71:K86" si="86">H71*F71</f>
        <v>0</v>
      </c>
      <c r="L71" s="16">
        <f t="shared" ref="L71:L86" si="87">K71+J71</f>
        <v>0</v>
      </c>
    </row>
    <row r="72" spans="1:12" outlineLevel="2" x14ac:dyDescent="0.25">
      <c r="A72" s="5" t="s">
        <v>14</v>
      </c>
      <c r="B72" s="5" t="s">
        <v>354</v>
      </c>
      <c r="C72" s="7" t="s">
        <v>355</v>
      </c>
      <c r="D72" s="7"/>
      <c r="E72" s="6" t="s">
        <v>45</v>
      </c>
      <c r="F72" s="16">
        <f>3.05*0.25*4</f>
        <v>3.05</v>
      </c>
      <c r="G72" s="17"/>
      <c r="H72" s="17"/>
      <c r="I72" s="15">
        <f t="shared" si="84"/>
        <v>0</v>
      </c>
      <c r="J72" s="15">
        <f t="shared" si="85"/>
        <v>0</v>
      </c>
      <c r="K72" s="16">
        <f t="shared" si="86"/>
        <v>0</v>
      </c>
      <c r="L72" s="16">
        <f t="shared" si="87"/>
        <v>0</v>
      </c>
    </row>
    <row r="73" spans="1:12" outlineLevel="2" x14ac:dyDescent="0.25">
      <c r="A73" s="5" t="s">
        <v>14</v>
      </c>
      <c r="B73" s="5" t="s">
        <v>356</v>
      </c>
      <c r="C73" s="7" t="s">
        <v>357</v>
      </c>
      <c r="D73" s="7"/>
      <c r="E73" s="6" t="s">
        <v>45</v>
      </c>
      <c r="F73" s="16">
        <f>3.77*2.69*798</f>
        <v>8092.76</v>
      </c>
      <c r="G73" s="17"/>
      <c r="H73" s="17"/>
      <c r="I73" s="15">
        <f t="shared" si="84"/>
        <v>0</v>
      </c>
      <c r="J73" s="15">
        <f t="shared" si="85"/>
        <v>0</v>
      </c>
      <c r="K73" s="16">
        <f t="shared" si="86"/>
        <v>0</v>
      </c>
      <c r="L73" s="16">
        <f t="shared" si="87"/>
        <v>0</v>
      </c>
    </row>
    <row r="74" spans="1:12" outlineLevel="2" x14ac:dyDescent="0.25">
      <c r="A74" s="5" t="s">
        <v>14</v>
      </c>
      <c r="B74" s="5" t="s">
        <v>358</v>
      </c>
      <c r="C74" s="7" t="s">
        <v>359</v>
      </c>
      <c r="D74" s="7"/>
      <c r="E74" s="6" t="s">
        <v>45</v>
      </c>
      <c r="F74" s="16">
        <f>6.89*3.18*20</f>
        <v>438.2</v>
      </c>
      <c r="G74" s="17"/>
      <c r="H74" s="17"/>
      <c r="I74" s="15">
        <f t="shared" si="84"/>
        <v>0</v>
      </c>
      <c r="J74" s="15">
        <f t="shared" si="85"/>
        <v>0</v>
      </c>
      <c r="K74" s="16">
        <f t="shared" si="86"/>
        <v>0</v>
      </c>
      <c r="L74" s="16">
        <f t="shared" si="87"/>
        <v>0</v>
      </c>
    </row>
    <row r="75" spans="1:12" outlineLevel="2" x14ac:dyDescent="0.25">
      <c r="A75" s="5" t="s">
        <v>14</v>
      </c>
      <c r="B75" s="5" t="s">
        <v>360</v>
      </c>
      <c r="C75" s="7" t="s">
        <v>361</v>
      </c>
      <c r="D75" s="7"/>
      <c r="E75" s="6" t="s">
        <v>45</v>
      </c>
      <c r="F75" s="16">
        <f>6.89*1.5*4</f>
        <v>41.34</v>
      </c>
      <c r="G75" s="17"/>
      <c r="H75" s="17"/>
      <c r="I75" s="15">
        <f t="shared" si="84"/>
        <v>0</v>
      </c>
      <c r="J75" s="15">
        <f t="shared" si="85"/>
        <v>0</v>
      </c>
      <c r="K75" s="16">
        <f t="shared" si="86"/>
        <v>0</v>
      </c>
      <c r="L75" s="16">
        <f t="shared" si="87"/>
        <v>0</v>
      </c>
    </row>
    <row r="76" spans="1:12" outlineLevel="2" x14ac:dyDescent="0.25">
      <c r="A76" s="5" t="s">
        <v>14</v>
      </c>
      <c r="B76" s="5" t="s">
        <v>362</v>
      </c>
      <c r="C76" s="7" t="s">
        <v>363</v>
      </c>
      <c r="D76" s="7"/>
      <c r="E76" s="6" t="s">
        <v>45</v>
      </c>
      <c r="F76" s="16">
        <f>0.11*75</f>
        <v>8.25</v>
      </c>
      <c r="G76" s="17"/>
      <c r="H76" s="17"/>
      <c r="I76" s="15">
        <f t="shared" si="84"/>
        <v>0</v>
      </c>
      <c r="J76" s="15">
        <f t="shared" si="85"/>
        <v>0</v>
      </c>
      <c r="K76" s="16">
        <f t="shared" si="86"/>
        <v>0</v>
      </c>
      <c r="L76" s="16">
        <f t="shared" si="87"/>
        <v>0</v>
      </c>
    </row>
    <row r="77" spans="1:12" outlineLevel="2" x14ac:dyDescent="0.25">
      <c r="A77" s="5" t="s">
        <v>14</v>
      </c>
      <c r="B77" s="5" t="s">
        <v>364</v>
      </c>
      <c r="C77" s="7" t="s">
        <v>365</v>
      </c>
      <c r="D77" s="7"/>
      <c r="E77" s="6" t="s">
        <v>45</v>
      </c>
      <c r="F77" s="16">
        <f>0.275*1051</f>
        <v>289.02999999999997</v>
      </c>
      <c r="G77" s="17"/>
      <c r="H77" s="17"/>
      <c r="I77" s="15">
        <f t="shared" si="84"/>
        <v>0</v>
      </c>
      <c r="J77" s="15">
        <f t="shared" si="85"/>
        <v>0</v>
      </c>
      <c r="K77" s="16">
        <f t="shared" si="86"/>
        <v>0</v>
      </c>
      <c r="L77" s="16">
        <f t="shared" si="87"/>
        <v>0</v>
      </c>
    </row>
    <row r="78" spans="1:12" outlineLevel="2" x14ac:dyDescent="0.25">
      <c r="A78" s="5" t="s">
        <v>14</v>
      </c>
      <c r="B78" s="5" t="s">
        <v>366</v>
      </c>
      <c r="C78" s="7" t="s">
        <v>367</v>
      </c>
      <c r="D78" s="7"/>
      <c r="E78" s="6" t="s">
        <v>45</v>
      </c>
      <c r="F78" s="16">
        <f>0.628*571</f>
        <v>358.59</v>
      </c>
      <c r="G78" s="17"/>
      <c r="H78" s="17"/>
      <c r="I78" s="15">
        <f t="shared" si="84"/>
        <v>0</v>
      </c>
      <c r="J78" s="15">
        <f t="shared" si="85"/>
        <v>0</v>
      </c>
      <c r="K78" s="16">
        <f t="shared" si="86"/>
        <v>0</v>
      </c>
      <c r="L78" s="16">
        <f t="shared" si="87"/>
        <v>0</v>
      </c>
    </row>
    <row r="79" spans="1:12" outlineLevel="2" x14ac:dyDescent="0.25">
      <c r="A79" s="5" t="s">
        <v>14</v>
      </c>
      <c r="B79" s="5" t="s">
        <v>368</v>
      </c>
      <c r="C79" s="7" t="s">
        <v>369</v>
      </c>
      <c r="D79" s="7"/>
      <c r="E79" s="6" t="s">
        <v>45</v>
      </c>
      <c r="F79" s="16">
        <f>0.39*6</f>
        <v>2.34</v>
      </c>
      <c r="G79" s="17"/>
      <c r="H79" s="17"/>
      <c r="I79" s="15">
        <f t="shared" si="84"/>
        <v>0</v>
      </c>
      <c r="J79" s="15">
        <f t="shared" si="85"/>
        <v>0</v>
      </c>
      <c r="K79" s="16">
        <f t="shared" si="86"/>
        <v>0</v>
      </c>
      <c r="L79" s="16">
        <f t="shared" si="87"/>
        <v>0</v>
      </c>
    </row>
    <row r="80" spans="1:12" outlineLevel="2" x14ac:dyDescent="0.25">
      <c r="A80" s="5" t="s">
        <v>14</v>
      </c>
      <c r="B80" s="5" t="s">
        <v>370</v>
      </c>
      <c r="C80" s="7" t="s">
        <v>371</v>
      </c>
      <c r="D80" s="7"/>
      <c r="E80" s="6" t="s">
        <v>45</v>
      </c>
      <c r="F80" s="16">
        <f>0.17*16</f>
        <v>2.72</v>
      </c>
      <c r="G80" s="17"/>
      <c r="H80" s="17"/>
      <c r="I80" s="15">
        <f t="shared" si="84"/>
        <v>0</v>
      </c>
      <c r="J80" s="15">
        <f t="shared" si="85"/>
        <v>0</v>
      </c>
      <c r="K80" s="16">
        <f t="shared" si="86"/>
        <v>0</v>
      </c>
      <c r="L80" s="16">
        <f t="shared" si="87"/>
        <v>0</v>
      </c>
    </row>
    <row r="81" spans="1:12" outlineLevel="2" x14ac:dyDescent="0.25">
      <c r="A81" s="5" t="s">
        <v>14</v>
      </c>
      <c r="B81" s="5" t="s">
        <v>372</v>
      </c>
      <c r="C81" s="7" t="s">
        <v>373</v>
      </c>
      <c r="D81" s="7"/>
      <c r="E81" s="6" t="s">
        <v>45</v>
      </c>
      <c r="F81" s="16">
        <f>0.21*80</f>
        <v>16.8</v>
      </c>
      <c r="G81" s="17"/>
      <c r="H81" s="17"/>
      <c r="I81" s="15">
        <f t="shared" si="84"/>
        <v>0</v>
      </c>
      <c r="J81" s="15">
        <f t="shared" si="85"/>
        <v>0</v>
      </c>
      <c r="K81" s="16">
        <f t="shared" si="86"/>
        <v>0</v>
      </c>
      <c r="L81" s="16">
        <f t="shared" si="87"/>
        <v>0</v>
      </c>
    </row>
    <row r="82" spans="1:12" outlineLevel="2" x14ac:dyDescent="0.25">
      <c r="A82" s="5" t="s">
        <v>14</v>
      </c>
      <c r="B82" s="5" t="s">
        <v>374</v>
      </c>
      <c r="C82" s="7" t="s">
        <v>375</v>
      </c>
      <c r="D82" s="7"/>
      <c r="E82" s="6" t="s">
        <v>45</v>
      </c>
      <c r="F82" s="16">
        <f>0.23*16</f>
        <v>3.68</v>
      </c>
      <c r="G82" s="17"/>
      <c r="H82" s="17"/>
      <c r="I82" s="15">
        <f t="shared" si="84"/>
        <v>0</v>
      </c>
      <c r="J82" s="15">
        <f t="shared" si="85"/>
        <v>0</v>
      </c>
      <c r="K82" s="16">
        <f t="shared" si="86"/>
        <v>0</v>
      </c>
      <c r="L82" s="16">
        <f t="shared" si="87"/>
        <v>0</v>
      </c>
    </row>
    <row r="83" spans="1:12" outlineLevel="2" x14ac:dyDescent="0.25">
      <c r="A83" s="5" t="s">
        <v>14</v>
      </c>
      <c r="B83" s="5" t="s">
        <v>376</v>
      </c>
      <c r="C83" s="7" t="s">
        <v>377</v>
      </c>
      <c r="D83" s="7"/>
      <c r="E83" s="6" t="s">
        <v>45</v>
      </c>
      <c r="F83" s="16">
        <f>0.28*16</f>
        <v>4.4800000000000004</v>
      </c>
      <c r="G83" s="17"/>
      <c r="H83" s="17"/>
      <c r="I83" s="15">
        <f t="shared" si="84"/>
        <v>0</v>
      </c>
      <c r="J83" s="15">
        <f t="shared" si="85"/>
        <v>0</v>
      </c>
      <c r="K83" s="16">
        <f t="shared" si="86"/>
        <v>0</v>
      </c>
      <c r="L83" s="16">
        <f t="shared" si="87"/>
        <v>0</v>
      </c>
    </row>
    <row r="84" spans="1:12" outlineLevel="2" x14ac:dyDescent="0.25">
      <c r="A84" s="5" t="s">
        <v>14</v>
      </c>
      <c r="B84" s="5" t="s">
        <v>378</v>
      </c>
      <c r="C84" s="7" t="s">
        <v>379</v>
      </c>
      <c r="D84" s="7"/>
      <c r="E84" s="6" t="s">
        <v>45</v>
      </c>
      <c r="F84" s="16">
        <f>0.47*1222</f>
        <v>574.34</v>
      </c>
      <c r="G84" s="17"/>
      <c r="H84" s="17"/>
      <c r="I84" s="15">
        <f t="shared" si="84"/>
        <v>0</v>
      </c>
      <c r="J84" s="15">
        <f t="shared" si="85"/>
        <v>0</v>
      </c>
      <c r="K84" s="16">
        <f t="shared" si="86"/>
        <v>0</v>
      </c>
      <c r="L84" s="16">
        <f t="shared" si="87"/>
        <v>0</v>
      </c>
    </row>
    <row r="85" spans="1:12" outlineLevel="2" x14ac:dyDescent="0.25">
      <c r="A85" s="5" t="s">
        <v>14</v>
      </c>
      <c r="B85" s="5" t="s">
        <v>380</v>
      </c>
      <c r="C85" s="7" t="s">
        <v>381</v>
      </c>
      <c r="D85" s="7"/>
      <c r="E85" s="6" t="s">
        <v>45</v>
      </c>
      <c r="F85" s="16">
        <f>0.49*16</f>
        <v>7.84</v>
      </c>
      <c r="G85" s="17"/>
      <c r="H85" s="17"/>
      <c r="I85" s="15">
        <f t="shared" si="84"/>
        <v>0</v>
      </c>
      <c r="J85" s="15">
        <f t="shared" si="85"/>
        <v>0</v>
      </c>
      <c r="K85" s="16">
        <f t="shared" si="86"/>
        <v>0</v>
      </c>
      <c r="L85" s="16">
        <f t="shared" si="87"/>
        <v>0</v>
      </c>
    </row>
    <row r="86" spans="1:12" outlineLevel="2" x14ac:dyDescent="0.25">
      <c r="A86" s="5" t="s">
        <v>14</v>
      </c>
      <c r="B86" s="5" t="s">
        <v>382</v>
      </c>
      <c r="C86" s="7" t="s">
        <v>383</v>
      </c>
      <c r="D86" s="7"/>
      <c r="E86" s="6" t="s">
        <v>45</v>
      </c>
      <c r="F86" s="16">
        <f>0.51*16</f>
        <v>8.16</v>
      </c>
      <c r="G86" s="17"/>
      <c r="H86" s="17"/>
      <c r="I86" s="15">
        <f t="shared" si="84"/>
        <v>0</v>
      </c>
      <c r="J86" s="15">
        <f t="shared" si="85"/>
        <v>0</v>
      </c>
      <c r="K86" s="16">
        <f t="shared" si="86"/>
        <v>0</v>
      </c>
      <c r="L86" s="16">
        <f t="shared" si="87"/>
        <v>0</v>
      </c>
    </row>
    <row r="87" spans="1:12" x14ac:dyDescent="0.25">
      <c r="A87" s="162"/>
      <c r="B87" s="163" t="s">
        <v>44</v>
      </c>
      <c r="C87" s="163"/>
      <c r="D87" s="163"/>
      <c r="E87" s="163"/>
      <c r="F87" s="163"/>
      <c r="G87" s="163"/>
      <c r="H87" s="163"/>
      <c r="I87" s="163"/>
      <c r="J87" s="163"/>
      <c r="K87" s="163"/>
      <c r="L87" s="163"/>
    </row>
    <row r="88" spans="1:12" x14ac:dyDescent="0.25">
      <c r="A88" s="162"/>
      <c r="B88" s="163" t="s">
        <v>43</v>
      </c>
      <c r="C88" s="163"/>
      <c r="D88" s="163"/>
      <c r="E88" s="163"/>
      <c r="F88" s="163"/>
      <c r="G88" s="163"/>
      <c r="H88" s="163"/>
      <c r="I88" s="163"/>
      <c r="J88" s="163"/>
      <c r="K88" s="163"/>
      <c r="L88" s="163"/>
    </row>
    <row r="89" spans="1:12" ht="35.25" customHeight="1" x14ac:dyDescent="0.25">
      <c r="A89" s="162"/>
      <c r="B89" s="163" t="s">
        <v>42</v>
      </c>
      <c r="C89" s="163"/>
      <c r="D89" s="163"/>
      <c r="E89" s="163"/>
      <c r="F89" s="163"/>
      <c r="G89" s="163"/>
      <c r="H89" s="163"/>
      <c r="I89" s="163"/>
      <c r="J89" s="163"/>
      <c r="K89" s="163"/>
      <c r="L89" s="163"/>
    </row>
    <row r="90" spans="1:12" ht="38.25" customHeight="1" x14ac:dyDescent="0.25">
      <c r="A90" s="162"/>
      <c r="B90" s="163" t="s">
        <v>41</v>
      </c>
      <c r="C90" s="163"/>
      <c r="D90" s="163"/>
      <c r="E90" s="163"/>
      <c r="F90" s="163"/>
      <c r="G90" s="163"/>
      <c r="H90" s="163"/>
      <c r="I90" s="163"/>
      <c r="J90" s="163"/>
      <c r="K90" s="163"/>
      <c r="L90" s="163"/>
    </row>
    <row r="91" spans="1:12" ht="46.5" customHeight="1" x14ac:dyDescent="0.25">
      <c r="A91" s="162"/>
      <c r="B91" s="163" t="s">
        <v>40</v>
      </c>
      <c r="C91" s="163"/>
      <c r="D91" s="163"/>
      <c r="E91" s="163"/>
      <c r="F91" s="163"/>
      <c r="G91" s="163"/>
      <c r="H91" s="163"/>
      <c r="I91" s="163"/>
      <c r="J91" s="163"/>
      <c r="K91" s="163"/>
      <c r="L91" s="163"/>
    </row>
    <row r="92" spans="1:12" ht="32.25" customHeight="1" x14ac:dyDescent="0.25">
      <c r="A92" s="162"/>
      <c r="B92" s="163" t="s">
        <v>39</v>
      </c>
      <c r="C92" s="163"/>
      <c r="D92" s="163"/>
      <c r="E92" s="163"/>
      <c r="F92" s="163"/>
      <c r="G92" s="163"/>
      <c r="H92" s="163"/>
      <c r="I92" s="163"/>
      <c r="J92" s="163"/>
      <c r="K92" s="163"/>
      <c r="L92" s="163"/>
    </row>
    <row r="93" spans="1:12" x14ac:dyDescent="0.25">
      <c r="A93" s="162"/>
      <c r="B93" s="163" t="s">
        <v>38</v>
      </c>
      <c r="C93" s="163"/>
      <c r="D93" s="163"/>
      <c r="E93" s="163"/>
      <c r="F93" s="163"/>
      <c r="G93" s="163"/>
      <c r="H93" s="163"/>
      <c r="I93" s="163"/>
      <c r="J93" s="163"/>
      <c r="K93" s="163"/>
      <c r="L93" s="163"/>
    </row>
    <row r="94" spans="1:12" s="38" customFormat="1" ht="21.75" customHeight="1" x14ac:dyDescent="0.25">
      <c r="A94" s="164"/>
      <c r="B94" s="165" t="s">
        <v>216</v>
      </c>
      <c r="C94" s="165"/>
      <c r="D94" s="165"/>
      <c r="E94" s="165"/>
      <c r="F94" s="165"/>
      <c r="G94" s="165"/>
      <c r="H94" s="165"/>
      <c r="I94" s="165"/>
      <c r="J94" s="165"/>
      <c r="K94" s="165"/>
      <c r="L94" s="165"/>
    </row>
    <row r="95" spans="1:12" ht="50.25" customHeight="1" x14ac:dyDescent="0.25">
      <c r="A95" s="162"/>
      <c r="B95" s="163" t="s">
        <v>37</v>
      </c>
      <c r="C95" s="163"/>
      <c r="D95" s="163"/>
      <c r="E95" s="163"/>
      <c r="F95" s="163"/>
      <c r="G95" s="163"/>
      <c r="H95" s="163"/>
      <c r="I95" s="163"/>
      <c r="J95" s="163"/>
      <c r="K95" s="163"/>
      <c r="L95" s="163"/>
    </row>
    <row r="96" spans="1:12" s="38" customFormat="1" ht="19.5" customHeight="1" x14ac:dyDescent="0.25">
      <c r="A96" s="164"/>
      <c r="B96" s="165" t="s">
        <v>217</v>
      </c>
      <c r="C96" s="165"/>
      <c r="D96" s="165"/>
      <c r="E96" s="165"/>
      <c r="F96" s="165"/>
      <c r="G96" s="165"/>
      <c r="H96" s="165"/>
      <c r="I96" s="165"/>
      <c r="J96" s="165"/>
      <c r="K96" s="165"/>
      <c r="L96" s="165"/>
    </row>
    <row r="97" spans="1:12" ht="33" customHeight="1" x14ac:dyDescent="0.25">
      <c r="A97" s="162"/>
      <c r="B97" s="163" t="s">
        <v>36</v>
      </c>
      <c r="C97" s="163"/>
      <c r="D97" s="163"/>
      <c r="E97" s="163"/>
      <c r="F97" s="163"/>
      <c r="G97" s="163"/>
      <c r="H97" s="163"/>
      <c r="I97" s="163"/>
      <c r="J97" s="163"/>
      <c r="K97" s="163"/>
      <c r="L97" s="163"/>
    </row>
    <row r="98" spans="1:12" ht="48.75" customHeight="1" x14ac:dyDescent="0.25">
      <c r="A98" s="162"/>
      <c r="B98" s="163" t="s">
        <v>218</v>
      </c>
      <c r="C98" s="163"/>
      <c r="D98" s="163"/>
      <c r="E98" s="163"/>
      <c r="F98" s="163"/>
      <c r="G98" s="163"/>
      <c r="H98" s="163"/>
      <c r="I98" s="163"/>
      <c r="J98" s="163"/>
      <c r="K98" s="163"/>
      <c r="L98" s="163"/>
    </row>
    <row r="99" spans="1:12" x14ac:dyDescent="0.25">
      <c r="A99" s="137"/>
      <c r="B99" s="138" t="s">
        <v>35</v>
      </c>
      <c r="C99" s="137"/>
      <c r="D99" s="137"/>
      <c r="E99" s="139"/>
      <c r="F99" s="23"/>
      <c r="G99" s="23"/>
      <c r="H99" s="23"/>
      <c r="I99" s="23"/>
      <c r="J99" s="23"/>
      <c r="K99" s="23"/>
      <c r="L99" s="23"/>
    </row>
    <row r="100" spans="1:12" x14ac:dyDescent="0.25">
      <c r="A100" s="140">
        <v>1</v>
      </c>
      <c r="B100" s="141" t="s">
        <v>34</v>
      </c>
      <c r="C100" s="141"/>
      <c r="D100" s="141"/>
      <c r="E100" s="141"/>
      <c r="F100" s="23"/>
      <c r="G100" s="23"/>
      <c r="H100" s="23"/>
      <c r="I100" s="23"/>
      <c r="J100" s="23"/>
      <c r="K100" s="23"/>
      <c r="L100" s="23"/>
    </row>
    <row r="101" spans="1:12" x14ac:dyDescent="0.25">
      <c r="A101" s="140">
        <v>2</v>
      </c>
      <c r="B101" s="142" t="s">
        <v>33</v>
      </c>
      <c r="C101" s="143"/>
      <c r="D101" s="143"/>
      <c r="E101" s="144"/>
      <c r="F101" s="23"/>
      <c r="G101" s="23"/>
      <c r="H101" s="23"/>
      <c r="I101" s="23"/>
      <c r="J101" s="23"/>
      <c r="K101" s="23"/>
      <c r="L101" s="23"/>
    </row>
    <row r="102" spans="1:12" x14ac:dyDescent="0.25">
      <c r="A102" s="140">
        <v>3</v>
      </c>
      <c r="B102" s="142" t="s">
        <v>32</v>
      </c>
      <c r="C102" s="143"/>
      <c r="D102" s="143"/>
      <c r="E102" s="144"/>
      <c r="F102" s="23"/>
      <c r="G102" s="23"/>
      <c r="H102" s="23"/>
      <c r="I102" s="23"/>
      <c r="J102" s="23"/>
      <c r="K102" s="23"/>
      <c r="L102" s="23"/>
    </row>
    <row r="103" spans="1:12" x14ac:dyDescent="0.25">
      <c r="A103" s="140">
        <v>4</v>
      </c>
      <c r="B103" s="142" t="s">
        <v>31</v>
      </c>
      <c r="C103" s="143"/>
      <c r="D103" s="143"/>
      <c r="E103" s="144"/>
      <c r="F103" s="23"/>
      <c r="G103" s="23"/>
      <c r="H103" s="23"/>
      <c r="I103" s="23"/>
      <c r="J103" s="23"/>
      <c r="K103" s="23"/>
      <c r="L103" s="23"/>
    </row>
    <row r="104" spans="1:12" x14ac:dyDescent="0.25">
      <c r="A104" s="140">
        <v>5</v>
      </c>
      <c r="B104" s="142" t="s">
        <v>30</v>
      </c>
      <c r="C104" s="143"/>
      <c r="D104" s="143"/>
      <c r="E104" s="144"/>
      <c r="F104" s="23"/>
      <c r="G104" s="23"/>
      <c r="H104" s="23"/>
      <c r="I104" s="23"/>
      <c r="J104" s="23"/>
      <c r="K104" s="23"/>
      <c r="L104" s="23"/>
    </row>
    <row r="105" spans="1:12" x14ac:dyDescent="0.25">
      <c r="A105" s="140">
        <v>6</v>
      </c>
      <c r="B105" s="142" t="s">
        <v>29</v>
      </c>
      <c r="C105" s="143"/>
      <c r="D105" s="143"/>
      <c r="E105" s="144"/>
      <c r="F105" s="23"/>
      <c r="G105" s="23"/>
      <c r="H105" s="23"/>
      <c r="I105" s="23"/>
      <c r="J105" s="23"/>
      <c r="K105" s="23"/>
      <c r="L105" s="23"/>
    </row>
    <row r="106" spans="1:12" x14ac:dyDescent="0.25">
      <c r="A106" s="140">
        <v>7</v>
      </c>
      <c r="B106" s="142" t="s">
        <v>28</v>
      </c>
      <c r="C106" s="143"/>
      <c r="D106" s="143"/>
      <c r="E106" s="144"/>
      <c r="F106" s="23"/>
      <c r="G106" s="23"/>
      <c r="H106" s="23"/>
      <c r="I106" s="23"/>
      <c r="J106" s="23"/>
      <c r="K106" s="23"/>
      <c r="L106" s="23"/>
    </row>
    <row r="107" spans="1:12" x14ac:dyDescent="0.25">
      <c r="A107" s="140">
        <v>8</v>
      </c>
      <c r="B107" s="142" t="s">
        <v>27</v>
      </c>
      <c r="C107" s="143"/>
      <c r="D107" s="143"/>
      <c r="E107" s="144"/>
      <c r="F107" s="23"/>
      <c r="G107" s="23"/>
      <c r="H107" s="23"/>
      <c r="I107" s="23"/>
      <c r="J107" s="23"/>
      <c r="K107" s="23"/>
      <c r="L107" s="23"/>
    </row>
    <row r="108" spans="1:12" x14ac:dyDescent="0.25">
      <c r="A108" s="140">
        <v>9</v>
      </c>
      <c r="B108" s="142" t="s">
        <v>26</v>
      </c>
      <c r="C108" s="143"/>
      <c r="D108" s="143"/>
      <c r="E108" s="144"/>
      <c r="F108" s="23"/>
      <c r="G108" s="23"/>
      <c r="H108" s="23"/>
      <c r="I108" s="23"/>
      <c r="J108" s="23"/>
      <c r="K108" s="23"/>
      <c r="L108" s="23"/>
    </row>
    <row r="109" spans="1:12" x14ac:dyDescent="0.25">
      <c r="A109" s="140">
        <v>10</v>
      </c>
      <c r="B109" s="142" t="s">
        <v>25</v>
      </c>
      <c r="C109" s="145"/>
      <c r="D109" s="145"/>
      <c r="E109" s="146"/>
      <c r="F109" s="23"/>
      <c r="G109" s="23"/>
      <c r="H109" s="23"/>
      <c r="I109" s="23"/>
      <c r="J109" s="23"/>
      <c r="K109" s="23"/>
      <c r="L109" s="23"/>
    </row>
    <row r="110" spans="1:12" x14ac:dyDescent="0.25">
      <c r="A110" s="140">
        <v>11</v>
      </c>
      <c r="B110" s="142" t="s">
        <v>24</v>
      </c>
      <c r="C110" s="145"/>
      <c r="D110" s="145"/>
      <c r="E110" s="146"/>
      <c r="F110" s="23"/>
      <c r="G110" s="23"/>
      <c r="H110" s="23"/>
      <c r="I110" s="23"/>
      <c r="J110" s="23"/>
      <c r="K110" s="23"/>
      <c r="L110" s="23"/>
    </row>
    <row r="111" spans="1:12" x14ac:dyDescent="0.25">
      <c r="A111" s="140">
        <v>12</v>
      </c>
      <c r="B111" s="142" t="s">
        <v>215</v>
      </c>
      <c r="C111" s="145"/>
      <c r="D111" s="145"/>
      <c r="E111" s="146"/>
      <c r="F111" s="23"/>
      <c r="G111" s="23"/>
      <c r="H111" s="23"/>
      <c r="I111" s="23"/>
      <c r="J111" s="23"/>
      <c r="K111" s="23"/>
      <c r="L111" s="23"/>
    </row>
    <row r="112" spans="1:12" x14ac:dyDescent="0.25">
      <c r="A112" s="140"/>
      <c r="B112" s="142"/>
      <c r="C112" s="145"/>
      <c r="D112" s="145"/>
      <c r="E112" s="146"/>
      <c r="F112" s="23"/>
      <c r="G112" s="23"/>
      <c r="H112" s="23"/>
      <c r="I112" s="23"/>
      <c r="J112" s="23"/>
      <c r="K112" s="23"/>
      <c r="L112" s="23"/>
    </row>
    <row r="113" spans="1:13" s="38" customFormat="1" x14ac:dyDescent="0.25">
      <c r="A113" s="39" t="s">
        <v>211</v>
      </c>
      <c r="B113" s="40"/>
      <c r="C113" s="41"/>
      <c r="D113" s="41"/>
      <c r="E113" s="147"/>
      <c r="F113" s="43"/>
      <c r="G113" s="43"/>
      <c r="H113" s="43"/>
      <c r="I113" s="43"/>
      <c r="J113" s="43"/>
      <c r="K113" s="43"/>
      <c r="L113" s="43"/>
    </row>
    <row r="114" spans="1:13" s="38" customFormat="1" x14ac:dyDescent="0.25">
      <c r="A114" s="44" t="s">
        <v>221</v>
      </c>
      <c r="B114" s="40"/>
      <c r="C114" s="41"/>
      <c r="D114" s="41"/>
      <c r="E114" s="147"/>
      <c r="F114" s="43"/>
      <c r="G114" s="43"/>
      <c r="H114" s="43"/>
      <c r="I114" s="43"/>
      <c r="J114" s="43"/>
      <c r="K114" s="43"/>
      <c r="L114" s="43"/>
    </row>
    <row r="115" spans="1:13" s="38" customFormat="1" x14ac:dyDescent="0.25">
      <c r="A115" s="44" t="s">
        <v>222</v>
      </c>
      <c r="B115" s="40"/>
      <c r="C115" s="41"/>
      <c r="D115" s="41"/>
      <c r="E115" s="147"/>
      <c r="F115" s="43"/>
      <c r="G115" s="43"/>
      <c r="H115" s="43"/>
      <c r="I115" s="43"/>
      <c r="J115" s="43"/>
      <c r="K115" s="43"/>
      <c r="L115" s="43"/>
    </row>
    <row r="116" spans="1:13" s="38" customFormat="1" x14ac:dyDescent="0.25">
      <c r="A116" s="44" t="s">
        <v>267</v>
      </c>
      <c r="B116" s="40"/>
      <c r="C116" s="41"/>
      <c r="D116" s="41"/>
      <c r="E116" s="147"/>
      <c r="F116" s="43"/>
      <c r="G116" s="43"/>
      <c r="H116" s="43"/>
      <c r="I116" s="43"/>
      <c r="J116" s="43"/>
      <c r="K116" s="43"/>
      <c r="L116" s="43"/>
    </row>
    <row r="117" spans="1:13" ht="37.15" customHeight="1" x14ac:dyDescent="0.25">
      <c r="A117" s="33" t="s">
        <v>214</v>
      </c>
      <c r="B117" s="34"/>
      <c r="C117" s="35"/>
      <c r="D117" s="36"/>
      <c r="E117" s="146"/>
      <c r="F117" s="23"/>
      <c r="G117" s="23"/>
      <c r="H117" s="23"/>
      <c r="I117" s="23"/>
      <c r="J117" s="23"/>
      <c r="K117" s="23"/>
      <c r="L117" s="23"/>
    </row>
    <row r="118" spans="1:13" ht="15.75" customHeight="1" x14ac:dyDescent="0.25">
      <c r="A118" s="148" t="s">
        <v>23</v>
      </c>
      <c r="B118" s="148"/>
      <c r="C118" s="148"/>
      <c r="D118" s="148"/>
      <c r="E118" s="148"/>
      <c r="F118" s="148"/>
      <c r="G118" s="148"/>
      <c r="H118" s="148"/>
      <c r="I118" s="148"/>
      <c r="J118" s="148"/>
      <c r="K118" s="148"/>
      <c r="L118" s="148"/>
      <c r="M118" s="21"/>
    </row>
    <row r="119" spans="1:13" x14ac:dyDescent="0.25">
      <c r="A119" s="148"/>
      <c r="B119" s="148"/>
      <c r="C119" s="148"/>
      <c r="D119" s="148"/>
      <c r="E119" s="148"/>
      <c r="F119" s="148"/>
      <c r="G119" s="148"/>
      <c r="H119" s="148"/>
      <c r="I119" s="148"/>
      <c r="J119" s="148"/>
      <c r="K119" s="148"/>
      <c r="L119" s="148"/>
      <c r="M119" s="21"/>
    </row>
    <row r="120" spans="1:13" x14ac:dyDescent="0.25">
      <c r="A120" s="148"/>
      <c r="B120" s="148"/>
      <c r="C120" s="148"/>
      <c r="D120" s="148"/>
      <c r="E120" s="148"/>
      <c r="F120" s="148"/>
      <c r="G120" s="148"/>
      <c r="H120" s="148"/>
      <c r="I120" s="148"/>
      <c r="J120" s="148"/>
      <c r="K120" s="148"/>
      <c r="L120" s="148"/>
      <c r="M120" s="21"/>
    </row>
    <row r="121" spans="1:13" x14ac:dyDescent="0.25">
      <c r="A121" s="148"/>
      <c r="B121" s="148"/>
      <c r="C121" s="148"/>
      <c r="D121" s="148"/>
      <c r="E121" s="148"/>
      <c r="F121" s="148"/>
      <c r="G121" s="148"/>
      <c r="H121" s="148"/>
      <c r="I121" s="148"/>
      <c r="J121" s="148"/>
      <c r="K121" s="148"/>
      <c r="L121" s="148"/>
      <c r="M121" s="21"/>
    </row>
    <row r="122" spans="1:13" x14ac:dyDescent="0.25">
      <c r="A122" s="20"/>
      <c r="B122" s="20"/>
      <c r="C122" s="21"/>
      <c r="D122" s="21"/>
      <c r="E122" s="22"/>
      <c r="F122" s="22"/>
      <c r="G122" s="21"/>
      <c r="H122" s="21"/>
      <c r="I122" s="21"/>
      <c r="J122" s="21"/>
      <c r="K122" s="21"/>
      <c r="L122" s="21"/>
      <c r="M122" s="21"/>
    </row>
  </sheetData>
  <mergeCells count="20">
    <mergeCell ref="B97:L97"/>
    <mergeCell ref="B98:L98"/>
    <mergeCell ref="B100:E100"/>
    <mergeCell ref="A118:L121"/>
    <mergeCell ref="B91:L91"/>
    <mergeCell ref="B92:L92"/>
    <mergeCell ref="B93:L93"/>
    <mergeCell ref="B94:L94"/>
    <mergeCell ref="B95:L95"/>
    <mergeCell ref="B96:L96"/>
    <mergeCell ref="B87:L87"/>
    <mergeCell ref="B88:L88"/>
    <mergeCell ref="B89:L89"/>
    <mergeCell ref="B90:L90"/>
    <mergeCell ref="B2:B4"/>
    <mergeCell ref="C2:F2"/>
    <mergeCell ref="C3:F3"/>
    <mergeCell ref="C4:F4"/>
    <mergeCell ref="G5:I5"/>
    <mergeCell ref="J5:L5"/>
  </mergeCells>
  <pageMargins left="0.23622047244094491" right="0.23622047244094491"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Единая</vt:lpstr>
      <vt:lpstr>Подземная часть</vt:lpstr>
      <vt:lpstr>Корпус 1</vt:lpstr>
      <vt:lpstr>Корпус 2</vt:lpstr>
      <vt:lpstr>'Корпус 1'!Заголовки_для_печати</vt:lpstr>
      <vt:lpstr>'Корпус 2'!Заголовки_для_печати</vt:lpstr>
      <vt:lpstr>'Подземная часть'!Заголовки_для_печати</vt:lpstr>
      <vt:lpstr>'Корпус 1'!Область_печати</vt:lpstr>
      <vt:lpstr>'Корпус 2'!Область_печати</vt:lpstr>
      <vt:lpstr>'Подземная часть'!Область_печати</vt:lpstr>
    </vt:vector>
  </TitlesOfParts>
  <Company>Эталон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Кашинский</dc:creator>
  <cp:lastModifiedBy>Дудкина Дарья Викторовна</cp:lastModifiedBy>
  <cp:lastPrinted>2023-12-06T12:11:41Z</cp:lastPrinted>
  <dcterms:created xsi:type="dcterms:W3CDTF">2012-02-18T10:18:33Z</dcterms:created>
  <dcterms:modified xsi:type="dcterms:W3CDTF">2024-03-11T12:48:19Z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